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kemacbook/Dropbox/Disney Stuff/The WDW Planner/Planning Files/Dining Budget/"/>
    </mc:Choice>
  </mc:AlternateContent>
  <workbookProtection workbookPassword="93D2" lockStructure="1"/>
  <bookViews>
    <workbookView xWindow="0" yWindow="460" windowWidth="25600" windowHeight="14180" tabRatio="500" firstSheet="1" activeTab="1"/>
  </bookViews>
  <sheets>
    <sheet name="Data Only (Hidden)" sheetId="3" state="hidden" r:id="rId1"/>
    <sheet name="Trip Details (Start HERE)" sheetId="1" r:id="rId2"/>
    <sheet name="Day 1" sheetId="2" r:id="rId3"/>
    <sheet name="Day 2" sheetId="4" r:id="rId4"/>
    <sheet name="Day 3" sheetId="5" r:id="rId5"/>
    <sheet name="Day 4" sheetId="6" r:id="rId6"/>
    <sheet name="Day 5" sheetId="7" r:id="rId7"/>
    <sheet name="Day 6" sheetId="8" r:id="rId8"/>
    <sheet name="Day 7" sheetId="9" r:id="rId9"/>
    <sheet name="Day 8" sheetId="10" r:id="rId10"/>
    <sheet name="Day 9" sheetId="11" r:id="rId11"/>
    <sheet name="Day 10" sheetId="12" r:id="rId12"/>
    <sheet name="Day 11" sheetId="13" r:id="rId13"/>
    <sheet name="Day 12" sheetId="14" r:id="rId14"/>
    <sheet name="Day 13" sheetId="15" r:id="rId15"/>
    <sheet name="Day 14" sheetId="16" r:id="rId16"/>
    <sheet name="Day 15" sheetId="17" r:id="rId1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D11" i="1"/>
  <c r="B44" i="2"/>
  <c r="C44" i="2"/>
  <c r="F35" i="2"/>
  <c r="B35" i="2"/>
  <c r="E35" i="2"/>
  <c r="F24" i="2"/>
  <c r="B24" i="2"/>
  <c r="E24" i="2"/>
  <c r="F13" i="2"/>
  <c r="B13" i="2"/>
  <c r="E13" i="2"/>
  <c r="J49" i="2"/>
  <c r="C28" i="1"/>
  <c r="E39" i="1"/>
  <c r="E49" i="2"/>
  <c r="B44" i="4"/>
  <c r="C44" i="4"/>
  <c r="F35" i="4"/>
  <c r="B35" i="4"/>
  <c r="E35" i="4"/>
  <c r="F24" i="4"/>
  <c r="B24" i="4"/>
  <c r="E24" i="4"/>
  <c r="F13" i="4"/>
  <c r="B13" i="4"/>
  <c r="E13" i="4"/>
  <c r="J49" i="4"/>
  <c r="E49" i="4"/>
  <c r="B44" i="5"/>
  <c r="C44" i="5"/>
  <c r="F35" i="5"/>
  <c r="B35" i="5"/>
  <c r="E35" i="5"/>
  <c r="F24" i="5"/>
  <c r="B24" i="5"/>
  <c r="E24" i="5"/>
  <c r="F13" i="5"/>
  <c r="B13" i="5"/>
  <c r="E13" i="5"/>
  <c r="J49" i="5"/>
  <c r="E49" i="5"/>
  <c r="B44" i="6"/>
  <c r="C44" i="6"/>
  <c r="F35" i="6"/>
  <c r="B35" i="6"/>
  <c r="E35" i="6"/>
  <c r="F24" i="6"/>
  <c r="B24" i="6"/>
  <c r="E24" i="6"/>
  <c r="F13" i="6"/>
  <c r="B13" i="6"/>
  <c r="E13" i="6"/>
  <c r="J49" i="6"/>
  <c r="E49" i="6"/>
  <c r="B44" i="7"/>
  <c r="C44" i="7"/>
  <c r="F35" i="7"/>
  <c r="B35" i="7"/>
  <c r="E35" i="7"/>
  <c r="F24" i="7"/>
  <c r="B24" i="7"/>
  <c r="E24" i="7"/>
  <c r="F13" i="7"/>
  <c r="B13" i="7"/>
  <c r="E13" i="7"/>
  <c r="J49" i="7"/>
  <c r="E49" i="7"/>
  <c r="B44" i="8"/>
  <c r="C44" i="8"/>
  <c r="F35" i="8"/>
  <c r="B35" i="8"/>
  <c r="E35" i="8"/>
  <c r="F24" i="8"/>
  <c r="B24" i="8"/>
  <c r="E24" i="8"/>
  <c r="F13" i="8"/>
  <c r="B13" i="8"/>
  <c r="E13" i="8"/>
  <c r="J49" i="8"/>
  <c r="E49" i="8"/>
  <c r="B44" i="9"/>
  <c r="C44" i="9"/>
  <c r="F35" i="9"/>
  <c r="B35" i="9"/>
  <c r="E35" i="9"/>
  <c r="F24" i="9"/>
  <c r="B24" i="9"/>
  <c r="E24" i="9"/>
  <c r="F13" i="9"/>
  <c r="B13" i="9"/>
  <c r="E13" i="9"/>
  <c r="J49" i="9"/>
  <c r="E49" i="9"/>
  <c r="B44" i="10"/>
  <c r="C44" i="10"/>
  <c r="F35" i="10"/>
  <c r="B35" i="10"/>
  <c r="E35" i="10"/>
  <c r="F24" i="10"/>
  <c r="B24" i="10"/>
  <c r="E24" i="10"/>
  <c r="F13" i="10"/>
  <c r="B13" i="10"/>
  <c r="E13" i="10"/>
  <c r="J49" i="10"/>
  <c r="E49" i="10"/>
  <c r="B44" i="11"/>
  <c r="C44" i="11"/>
  <c r="F35" i="11"/>
  <c r="B35" i="11"/>
  <c r="E35" i="11"/>
  <c r="F24" i="11"/>
  <c r="B24" i="11"/>
  <c r="E24" i="11"/>
  <c r="F13" i="11"/>
  <c r="B13" i="11"/>
  <c r="E13" i="11"/>
  <c r="J49" i="11"/>
  <c r="E49" i="11"/>
  <c r="B44" i="12"/>
  <c r="C44" i="12"/>
  <c r="F35" i="12"/>
  <c r="B35" i="12"/>
  <c r="E35" i="12"/>
  <c r="F24" i="12"/>
  <c r="B24" i="12"/>
  <c r="E24" i="12"/>
  <c r="F13" i="12"/>
  <c r="B13" i="12"/>
  <c r="E13" i="12"/>
  <c r="J49" i="12"/>
  <c r="E49" i="12"/>
  <c r="B44" i="13"/>
  <c r="C44" i="13"/>
  <c r="F35" i="13"/>
  <c r="B35" i="13"/>
  <c r="E35" i="13"/>
  <c r="F24" i="13"/>
  <c r="B24" i="13"/>
  <c r="E24" i="13"/>
  <c r="F13" i="13"/>
  <c r="B13" i="13"/>
  <c r="E13" i="13"/>
  <c r="J49" i="13"/>
  <c r="E49" i="13"/>
  <c r="B44" i="14"/>
  <c r="C44" i="14"/>
  <c r="F35" i="14"/>
  <c r="B35" i="14"/>
  <c r="E35" i="14"/>
  <c r="F24" i="14"/>
  <c r="B24" i="14"/>
  <c r="E24" i="14"/>
  <c r="F13" i="14"/>
  <c r="B13" i="14"/>
  <c r="E13" i="14"/>
  <c r="J49" i="14"/>
  <c r="E49" i="14"/>
  <c r="B44" i="15"/>
  <c r="C44" i="15"/>
  <c r="F35" i="15"/>
  <c r="B35" i="15"/>
  <c r="E35" i="15"/>
  <c r="F24" i="15"/>
  <c r="B24" i="15"/>
  <c r="E24" i="15"/>
  <c r="F13" i="15"/>
  <c r="B13" i="15"/>
  <c r="E13" i="15"/>
  <c r="J49" i="15"/>
  <c r="E49" i="15"/>
  <c r="B44" i="16"/>
  <c r="C44" i="16"/>
  <c r="F35" i="16"/>
  <c r="B35" i="16"/>
  <c r="E35" i="16"/>
  <c r="F24" i="16"/>
  <c r="B24" i="16"/>
  <c r="E24" i="16"/>
  <c r="F13" i="16"/>
  <c r="B13" i="16"/>
  <c r="E13" i="16"/>
  <c r="J49" i="16"/>
  <c r="E49" i="16"/>
  <c r="B44" i="17"/>
  <c r="C44" i="17"/>
  <c r="F35" i="17"/>
  <c r="B35" i="17"/>
  <c r="E35" i="17"/>
  <c r="F24" i="17"/>
  <c r="B24" i="17"/>
  <c r="E24" i="17"/>
  <c r="F13" i="17"/>
  <c r="B13" i="17"/>
  <c r="E13" i="17"/>
  <c r="J49" i="17"/>
  <c r="E49" i="17"/>
  <c r="H46" i="1"/>
  <c r="J2" i="3"/>
  <c r="J25" i="1"/>
  <c r="D35" i="2"/>
  <c r="D24" i="2"/>
  <c r="D13" i="2"/>
  <c r="D49" i="2"/>
  <c r="D35" i="4"/>
  <c r="D24" i="4"/>
  <c r="D13" i="4"/>
  <c r="D49" i="4"/>
  <c r="D35" i="5"/>
  <c r="D24" i="5"/>
  <c r="D13" i="5"/>
  <c r="D49" i="5"/>
  <c r="D35" i="6"/>
  <c r="D24" i="6"/>
  <c r="D13" i="6"/>
  <c r="D49" i="6"/>
  <c r="D35" i="7"/>
  <c r="D24" i="7"/>
  <c r="D13" i="7"/>
  <c r="D49" i="7"/>
  <c r="D35" i="8"/>
  <c r="D24" i="8"/>
  <c r="D13" i="8"/>
  <c r="D49" i="8"/>
  <c r="D35" i="9"/>
  <c r="D24" i="9"/>
  <c r="D13" i="9"/>
  <c r="D49" i="9"/>
  <c r="D35" i="10"/>
  <c r="D24" i="10"/>
  <c r="D13" i="10"/>
  <c r="D49" i="10"/>
  <c r="D35" i="11"/>
  <c r="D24" i="11"/>
  <c r="D13" i="11"/>
  <c r="D49" i="11"/>
  <c r="D35" i="12"/>
  <c r="D24" i="12"/>
  <c r="D13" i="12"/>
  <c r="D49" i="12"/>
  <c r="D35" i="13"/>
  <c r="D24" i="13"/>
  <c r="D13" i="13"/>
  <c r="D49" i="13"/>
  <c r="D35" i="14"/>
  <c r="D24" i="14"/>
  <c r="D13" i="14"/>
  <c r="D49" i="14"/>
  <c r="D35" i="15"/>
  <c r="D24" i="15"/>
  <c r="D13" i="15"/>
  <c r="D49" i="15"/>
  <c r="D35" i="16"/>
  <c r="D24" i="16"/>
  <c r="D13" i="16"/>
  <c r="D49" i="16"/>
  <c r="D35" i="17"/>
  <c r="D24" i="17"/>
  <c r="D13" i="17"/>
  <c r="D49" i="17"/>
  <c r="F46" i="1"/>
  <c r="I2" i="3"/>
  <c r="C35" i="2"/>
  <c r="C24" i="2"/>
  <c r="C13" i="2"/>
  <c r="C49" i="2"/>
  <c r="C35" i="4"/>
  <c r="C24" i="4"/>
  <c r="C13" i="4"/>
  <c r="C49" i="4"/>
  <c r="C35" i="5"/>
  <c r="C24" i="5"/>
  <c r="C13" i="5"/>
  <c r="C49" i="5"/>
  <c r="C35" i="6"/>
  <c r="C24" i="6"/>
  <c r="C13" i="6"/>
  <c r="C49" i="6"/>
  <c r="C35" i="7"/>
  <c r="C24" i="7"/>
  <c r="C13" i="7"/>
  <c r="C49" i="7"/>
  <c r="C35" i="8"/>
  <c r="C24" i="8"/>
  <c r="C13" i="8"/>
  <c r="C49" i="8"/>
  <c r="C35" i="9"/>
  <c r="C24" i="9"/>
  <c r="C13" i="9"/>
  <c r="C49" i="9"/>
  <c r="C35" i="10"/>
  <c r="C24" i="10"/>
  <c r="C13" i="10"/>
  <c r="C49" i="10"/>
  <c r="C35" i="11"/>
  <c r="C24" i="11"/>
  <c r="C13" i="11"/>
  <c r="C49" i="11"/>
  <c r="C35" i="12"/>
  <c r="C24" i="12"/>
  <c r="C13" i="12"/>
  <c r="C49" i="12"/>
  <c r="C35" i="13"/>
  <c r="C24" i="13"/>
  <c r="C13" i="13"/>
  <c r="C49" i="13"/>
  <c r="C35" i="14"/>
  <c r="C24" i="14"/>
  <c r="C13" i="14"/>
  <c r="C49" i="14"/>
  <c r="C35" i="15"/>
  <c r="C24" i="15"/>
  <c r="C13" i="15"/>
  <c r="C49" i="15"/>
  <c r="C35" i="16"/>
  <c r="C24" i="16"/>
  <c r="C13" i="16"/>
  <c r="C49" i="16"/>
  <c r="C35" i="17"/>
  <c r="C24" i="17"/>
  <c r="C13" i="17"/>
  <c r="C49" i="17"/>
  <c r="D46" i="1"/>
  <c r="H2" i="3"/>
  <c r="B49" i="2"/>
  <c r="B49" i="4"/>
  <c r="B49" i="5"/>
  <c r="B49" i="6"/>
  <c r="B49" i="7"/>
  <c r="B49" i="8"/>
  <c r="B49" i="9"/>
  <c r="B49" i="10"/>
  <c r="B49" i="11"/>
  <c r="B49" i="12"/>
  <c r="B49" i="13"/>
  <c r="B49" i="14"/>
  <c r="B49" i="15"/>
  <c r="B49" i="16"/>
  <c r="B49" i="17"/>
  <c r="B46" i="1"/>
  <c r="G2" i="3"/>
  <c r="J7" i="17"/>
  <c r="J35" i="17"/>
  <c r="J24" i="17"/>
  <c r="J13" i="17"/>
  <c r="J7" i="16"/>
  <c r="J35" i="16"/>
  <c r="J24" i="16"/>
  <c r="J13" i="16"/>
  <c r="J7" i="15"/>
  <c r="J35" i="15"/>
  <c r="J24" i="15"/>
  <c r="J13" i="15"/>
  <c r="J7" i="14"/>
  <c r="J35" i="14"/>
  <c r="J24" i="14"/>
  <c r="J13" i="14"/>
  <c r="J7" i="13"/>
  <c r="J35" i="13"/>
  <c r="J24" i="13"/>
  <c r="J13" i="13"/>
  <c r="J7" i="12"/>
  <c r="J35" i="12"/>
  <c r="J24" i="12"/>
  <c r="J13" i="12"/>
  <c r="J7" i="11"/>
  <c r="J35" i="11"/>
  <c r="J24" i="11"/>
  <c r="J13" i="11"/>
  <c r="J7" i="10"/>
  <c r="J35" i="10"/>
  <c r="J24" i="10"/>
  <c r="J13" i="10"/>
  <c r="J7" i="9"/>
  <c r="J35" i="9"/>
  <c r="J24" i="9"/>
  <c r="J13" i="9"/>
  <c r="J7" i="8"/>
  <c r="J35" i="8"/>
  <c r="J24" i="8"/>
  <c r="J13" i="8"/>
  <c r="J7" i="7"/>
  <c r="J35" i="7"/>
  <c r="J24" i="7"/>
  <c r="J13" i="7"/>
  <c r="J7" i="6"/>
  <c r="J35" i="6"/>
  <c r="J24" i="6"/>
  <c r="J13" i="6"/>
  <c r="J7" i="5"/>
  <c r="J35" i="5"/>
  <c r="J24" i="5"/>
  <c r="J13" i="5"/>
  <c r="J7" i="4"/>
  <c r="J35" i="4"/>
  <c r="J24" i="4"/>
  <c r="J13" i="4"/>
  <c r="J7" i="2"/>
  <c r="J35" i="2"/>
  <c r="J24" i="2"/>
  <c r="J13" i="2"/>
  <c r="F28" i="1"/>
  <c r="D28" i="1"/>
  <c r="G28" i="1"/>
  <c r="E41" i="1"/>
  <c r="D39" i="1"/>
  <c r="C39" i="1"/>
  <c r="B39" i="1"/>
  <c r="J40" i="2"/>
  <c r="E28" i="1"/>
  <c r="J40" i="4"/>
  <c r="J40" i="5"/>
  <c r="J40" i="6"/>
  <c r="J40" i="7"/>
  <c r="J40" i="8"/>
  <c r="J40" i="9"/>
  <c r="J40" i="10"/>
  <c r="J40" i="11"/>
  <c r="J40" i="12"/>
  <c r="J40" i="13"/>
  <c r="J40" i="14"/>
  <c r="J40" i="15"/>
  <c r="J40" i="16"/>
  <c r="J40" i="17"/>
  <c r="I49" i="2"/>
  <c r="I49" i="4"/>
  <c r="I49" i="5"/>
  <c r="I49" i="6"/>
  <c r="I49" i="7"/>
  <c r="I49" i="8"/>
  <c r="I49" i="9"/>
  <c r="I49" i="10"/>
  <c r="I49" i="11"/>
  <c r="I49" i="12"/>
  <c r="I49" i="13"/>
  <c r="I49" i="14"/>
  <c r="I49" i="15"/>
  <c r="I49" i="16"/>
  <c r="I49" i="17"/>
  <c r="I39" i="1"/>
  <c r="G49" i="2"/>
  <c r="G49" i="4"/>
  <c r="G49" i="5"/>
  <c r="G49" i="6"/>
  <c r="G49" i="7"/>
  <c r="G49" i="8"/>
  <c r="G49" i="9"/>
  <c r="G49" i="10"/>
  <c r="G49" i="11"/>
  <c r="G49" i="12"/>
  <c r="G49" i="13"/>
  <c r="G49" i="14"/>
  <c r="G49" i="15"/>
  <c r="G49" i="16"/>
  <c r="G49" i="17"/>
  <c r="H39" i="1"/>
  <c r="H49" i="2"/>
  <c r="H49" i="4"/>
  <c r="H49" i="5"/>
  <c r="H49" i="6"/>
  <c r="H49" i="7"/>
  <c r="H49" i="8"/>
  <c r="H49" i="9"/>
  <c r="H49" i="10"/>
  <c r="H49" i="11"/>
  <c r="H49" i="12"/>
  <c r="H49" i="13"/>
  <c r="H49" i="14"/>
  <c r="H49" i="15"/>
  <c r="H49" i="16"/>
  <c r="H49" i="17"/>
  <c r="G39" i="1"/>
  <c r="J6" i="1"/>
  <c r="E1" i="17"/>
  <c r="E1" i="16"/>
  <c r="H39" i="17"/>
  <c r="G39" i="17"/>
  <c r="F39" i="17"/>
  <c r="E39" i="17"/>
  <c r="D39" i="17"/>
  <c r="C39" i="17"/>
  <c r="B36" i="17"/>
  <c r="J31" i="17"/>
  <c r="J33" i="17"/>
  <c r="J29" i="17"/>
  <c r="H28" i="17"/>
  <c r="G28" i="17"/>
  <c r="F28" i="17"/>
  <c r="E28" i="17"/>
  <c r="D28" i="17"/>
  <c r="C28" i="17"/>
  <c r="B25" i="17"/>
  <c r="J20" i="17"/>
  <c r="J22" i="17"/>
  <c r="J18" i="17"/>
  <c r="H17" i="17"/>
  <c r="G17" i="17"/>
  <c r="F17" i="17"/>
  <c r="E17" i="17"/>
  <c r="D17" i="17"/>
  <c r="C17" i="17"/>
  <c r="B14" i="17"/>
  <c r="J9" i="17"/>
  <c r="J11" i="17"/>
  <c r="H6" i="17"/>
  <c r="G6" i="17"/>
  <c r="F6" i="17"/>
  <c r="E6" i="17"/>
  <c r="D6" i="17"/>
  <c r="C6" i="17"/>
  <c r="B3" i="17"/>
  <c r="H39" i="16"/>
  <c r="G39" i="16"/>
  <c r="F39" i="16"/>
  <c r="E39" i="16"/>
  <c r="D39" i="16"/>
  <c r="C39" i="16"/>
  <c r="B36" i="16"/>
  <c r="J31" i="16"/>
  <c r="J33" i="16"/>
  <c r="J29" i="16"/>
  <c r="H28" i="16"/>
  <c r="G28" i="16"/>
  <c r="F28" i="16"/>
  <c r="E28" i="16"/>
  <c r="D28" i="16"/>
  <c r="C28" i="16"/>
  <c r="B25" i="16"/>
  <c r="J20" i="16"/>
  <c r="J22" i="16"/>
  <c r="J18" i="16"/>
  <c r="H17" i="16"/>
  <c r="G17" i="16"/>
  <c r="F17" i="16"/>
  <c r="E17" i="16"/>
  <c r="D17" i="16"/>
  <c r="C17" i="16"/>
  <c r="B14" i="16"/>
  <c r="J9" i="16"/>
  <c r="J11" i="16"/>
  <c r="H6" i="16"/>
  <c r="G6" i="16"/>
  <c r="F6" i="16"/>
  <c r="E6" i="16"/>
  <c r="D6" i="16"/>
  <c r="C6" i="16"/>
  <c r="B3" i="16"/>
  <c r="E1" i="15"/>
  <c r="H39" i="15"/>
  <c r="G39" i="15"/>
  <c r="F39" i="15"/>
  <c r="E39" i="15"/>
  <c r="D39" i="15"/>
  <c r="C39" i="15"/>
  <c r="B36" i="15"/>
  <c r="J31" i="15"/>
  <c r="J33" i="15"/>
  <c r="J29" i="15"/>
  <c r="H28" i="15"/>
  <c r="G28" i="15"/>
  <c r="F28" i="15"/>
  <c r="E28" i="15"/>
  <c r="D28" i="15"/>
  <c r="C28" i="15"/>
  <c r="B25" i="15"/>
  <c r="J20" i="15"/>
  <c r="J22" i="15"/>
  <c r="J18" i="15"/>
  <c r="H17" i="15"/>
  <c r="G17" i="15"/>
  <c r="F17" i="15"/>
  <c r="E17" i="15"/>
  <c r="D17" i="15"/>
  <c r="C17" i="15"/>
  <c r="B14" i="15"/>
  <c r="J9" i="15"/>
  <c r="J11" i="15"/>
  <c r="H6" i="15"/>
  <c r="G6" i="15"/>
  <c r="F6" i="15"/>
  <c r="E6" i="15"/>
  <c r="D6" i="15"/>
  <c r="C6" i="15"/>
  <c r="B3" i="15"/>
  <c r="E1" i="14"/>
  <c r="H39" i="14"/>
  <c r="G39" i="14"/>
  <c r="F39" i="14"/>
  <c r="E39" i="14"/>
  <c r="D39" i="14"/>
  <c r="C39" i="14"/>
  <c r="B36" i="14"/>
  <c r="J31" i="14"/>
  <c r="J33" i="14"/>
  <c r="J29" i="14"/>
  <c r="H28" i="14"/>
  <c r="G28" i="14"/>
  <c r="F28" i="14"/>
  <c r="E28" i="14"/>
  <c r="D28" i="14"/>
  <c r="C28" i="14"/>
  <c r="B25" i="14"/>
  <c r="J20" i="14"/>
  <c r="J22" i="14"/>
  <c r="J18" i="14"/>
  <c r="H17" i="14"/>
  <c r="G17" i="14"/>
  <c r="F17" i="14"/>
  <c r="E17" i="14"/>
  <c r="D17" i="14"/>
  <c r="C17" i="14"/>
  <c r="B14" i="14"/>
  <c r="J9" i="14"/>
  <c r="J11" i="14"/>
  <c r="H6" i="14"/>
  <c r="G6" i="14"/>
  <c r="F6" i="14"/>
  <c r="E6" i="14"/>
  <c r="D6" i="14"/>
  <c r="C6" i="14"/>
  <c r="B3" i="14"/>
  <c r="E1" i="13"/>
  <c r="H39" i="13"/>
  <c r="G39" i="13"/>
  <c r="F39" i="13"/>
  <c r="E39" i="13"/>
  <c r="D39" i="13"/>
  <c r="C39" i="13"/>
  <c r="B36" i="13"/>
  <c r="J31" i="13"/>
  <c r="J33" i="13"/>
  <c r="J29" i="13"/>
  <c r="H28" i="13"/>
  <c r="G28" i="13"/>
  <c r="F28" i="13"/>
  <c r="E28" i="13"/>
  <c r="D28" i="13"/>
  <c r="C28" i="13"/>
  <c r="B25" i="13"/>
  <c r="J20" i="13"/>
  <c r="J22" i="13"/>
  <c r="J18" i="13"/>
  <c r="H17" i="13"/>
  <c r="G17" i="13"/>
  <c r="F17" i="13"/>
  <c r="E17" i="13"/>
  <c r="D17" i="13"/>
  <c r="C17" i="13"/>
  <c r="B14" i="13"/>
  <c r="J9" i="13"/>
  <c r="J11" i="13"/>
  <c r="H6" i="13"/>
  <c r="G6" i="13"/>
  <c r="F6" i="13"/>
  <c r="E6" i="13"/>
  <c r="D6" i="13"/>
  <c r="C6" i="13"/>
  <c r="B3" i="13"/>
  <c r="E1" i="12"/>
  <c r="H39" i="12"/>
  <c r="G39" i="12"/>
  <c r="F39" i="12"/>
  <c r="E39" i="12"/>
  <c r="D39" i="12"/>
  <c r="C39" i="12"/>
  <c r="B36" i="12"/>
  <c r="J31" i="12"/>
  <c r="J33" i="12"/>
  <c r="J29" i="12"/>
  <c r="H28" i="12"/>
  <c r="G28" i="12"/>
  <c r="F28" i="12"/>
  <c r="E28" i="12"/>
  <c r="D28" i="12"/>
  <c r="C28" i="12"/>
  <c r="B25" i="12"/>
  <c r="J20" i="12"/>
  <c r="J22" i="12"/>
  <c r="J18" i="12"/>
  <c r="H17" i="12"/>
  <c r="G17" i="12"/>
  <c r="F17" i="12"/>
  <c r="E17" i="12"/>
  <c r="D17" i="12"/>
  <c r="C17" i="12"/>
  <c r="B14" i="12"/>
  <c r="J9" i="12"/>
  <c r="J11" i="12"/>
  <c r="H6" i="12"/>
  <c r="G6" i="12"/>
  <c r="F6" i="12"/>
  <c r="E6" i="12"/>
  <c r="D6" i="12"/>
  <c r="C6" i="12"/>
  <c r="B3" i="12"/>
  <c r="E1" i="11"/>
  <c r="H39" i="11"/>
  <c r="G39" i="11"/>
  <c r="F39" i="11"/>
  <c r="E39" i="11"/>
  <c r="D39" i="11"/>
  <c r="C39" i="11"/>
  <c r="B36" i="11"/>
  <c r="J31" i="11"/>
  <c r="J33" i="11"/>
  <c r="J29" i="11"/>
  <c r="H28" i="11"/>
  <c r="G28" i="11"/>
  <c r="F28" i="11"/>
  <c r="E28" i="11"/>
  <c r="D28" i="11"/>
  <c r="C28" i="11"/>
  <c r="B25" i="11"/>
  <c r="J20" i="11"/>
  <c r="J22" i="11"/>
  <c r="J18" i="11"/>
  <c r="H17" i="11"/>
  <c r="G17" i="11"/>
  <c r="F17" i="11"/>
  <c r="E17" i="11"/>
  <c r="D17" i="11"/>
  <c r="C17" i="11"/>
  <c r="B14" i="11"/>
  <c r="J9" i="11"/>
  <c r="J11" i="11"/>
  <c r="H6" i="11"/>
  <c r="G6" i="11"/>
  <c r="F6" i="11"/>
  <c r="E6" i="11"/>
  <c r="D6" i="11"/>
  <c r="C6" i="11"/>
  <c r="B3" i="11"/>
  <c r="E1" i="10"/>
  <c r="H39" i="10"/>
  <c r="G39" i="10"/>
  <c r="F39" i="10"/>
  <c r="E39" i="10"/>
  <c r="D39" i="10"/>
  <c r="C39" i="10"/>
  <c r="B36" i="10"/>
  <c r="J31" i="10"/>
  <c r="J33" i="10"/>
  <c r="J29" i="10"/>
  <c r="H28" i="10"/>
  <c r="G28" i="10"/>
  <c r="F28" i="10"/>
  <c r="E28" i="10"/>
  <c r="D28" i="10"/>
  <c r="C28" i="10"/>
  <c r="B25" i="10"/>
  <c r="J20" i="10"/>
  <c r="J22" i="10"/>
  <c r="J18" i="10"/>
  <c r="H17" i="10"/>
  <c r="G17" i="10"/>
  <c r="F17" i="10"/>
  <c r="E17" i="10"/>
  <c r="D17" i="10"/>
  <c r="C17" i="10"/>
  <c r="B14" i="10"/>
  <c r="J9" i="10"/>
  <c r="J11" i="10"/>
  <c r="H6" i="10"/>
  <c r="G6" i="10"/>
  <c r="F6" i="10"/>
  <c r="E6" i="10"/>
  <c r="D6" i="10"/>
  <c r="C6" i="10"/>
  <c r="B3" i="10"/>
  <c r="E1" i="9"/>
  <c r="H39" i="9"/>
  <c r="G39" i="9"/>
  <c r="F39" i="9"/>
  <c r="E39" i="9"/>
  <c r="D39" i="9"/>
  <c r="C39" i="9"/>
  <c r="B36" i="9"/>
  <c r="J31" i="9"/>
  <c r="J33" i="9"/>
  <c r="J29" i="9"/>
  <c r="H28" i="9"/>
  <c r="G28" i="9"/>
  <c r="F28" i="9"/>
  <c r="E28" i="9"/>
  <c r="D28" i="9"/>
  <c r="C28" i="9"/>
  <c r="B25" i="9"/>
  <c r="J20" i="9"/>
  <c r="J22" i="9"/>
  <c r="J18" i="9"/>
  <c r="H17" i="9"/>
  <c r="G17" i="9"/>
  <c r="F17" i="9"/>
  <c r="E17" i="9"/>
  <c r="D17" i="9"/>
  <c r="C17" i="9"/>
  <c r="B14" i="9"/>
  <c r="J9" i="9"/>
  <c r="J11" i="9"/>
  <c r="H6" i="9"/>
  <c r="G6" i="9"/>
  <c r="F6" i="9"/>
  <c r="E6" i="9"/>
  <c r="D6" i="9"/>
  <c r="C6" i="9"/>
  <c r="B3" i="9"/>
  <c r="E1" i="8"/>
  <c r="H39" i="8"/>
  <c r="G39" i="8"/>
  <c r="F39" i="8"/>
  <c r="E39" i="8"/>
  <c r="D39" i="8"/>
  <c r="C39" i="8"/>
  <c r="B36" i="8"/>
  <c r="J31" i="8"/>
  <c r="J33" i="8"/>
  <c r="J29" i="8"/>
  <c r="H28" i="8"/>
  <c r="G28" i="8"/>
  <c r="F28" i="8"/>
  <c r="E28" i="8"/>
  <c r="D28" i="8"/>
  <c r="C28" i="8"/>
  <c r="B25" i="8"/>
  <c r="J20" i="8"/>
  <c r="J22" i="8"/>
  <c r="J18" i="8"/>
  <c r="H17" i="8"/>
  <c r="G17" i="8"/>
  <c r="F17" i="8"/>
  <c r="E17" i="8"/>
  <c r="D17" i="8"/>
  <c r="C17" i="8"/>
  <c r="B14" i="8"/>
  <c r="J9" i="8"/>
  <c r="J11" i="8"/>
  <c r="H6" i="8"/>
  <c r="G6" i="8"/>
  <c r="F6" i="8"/>
  <c r="E6" i="8"/>
  <c r="D6" i="8"/>
  <c r="C6" i="8"/>
  <c r="B3" i="8"/>
  <c r="E1" i="7"/>
  <c r="H39" i="7"/>
  <c r="G39" i="7"/>
  <c r="F39" i="7"/>
  <c r="E39" i="7"/>
  <c r="D39" i="7"/>
  <c r="C39" i="7"/>
  <c r="B36" i="7"/>
  <c r="J31" i="7"/>
  <c r="J33" i="7"/>
  <c r="J29" i="7"/>
  <c r="H28" i="7"/>
  <c r="G28" i="7"/>
  <c r="F28" i="7"/>
  <c r="E28" i="7"/>
  <c r="D28" i="7"/>
  <c r="C28" i="7"/>
  <c r="B25" i="7"/>
  <c r="J20" i="7"/>
  <c r="J22" i="7"/>
  <c r="J18" i="7"/>
  <c r="H17" i="7"/>
  <c r="G17" i="7"/>
  <c r="F17" i="7"/>
  <c r="E17" i="7"/>
  <c r="D17" i="7"/>
  <c r="C17" i="7"/>
  <c r="B14" i="7"/>
  <c r="J9" i="7"/>
  <c r="J11" i="7"/>
  <c r="H6" i="7"/>
  <c r="G6" i="7"/>
  <c r="F6" i="7"/>
  <c r="E6" i="7"/>
  <c r="D6" i="7"/>
  <c r="C6" i="7"/>
  <c r="B3" i="7"/>
  <c r="E1" i="6"/>
  <c r="H39" i="6"/>
  <c r="G39" i="6"/>
  <c r="F39" i="6"/>
  <c r="E39" i="6"/>
  <c r="D39" i="6"/>
  <c r="C39" i="6"/>
  <c r="B36" i="6"/>
  <c r="J31" i="6"/>
  <c r="J33" i="6"/>
  <c r="J29" i="6"/>
  <c r="H28" i="6"/>
  <c r="G28" i="6"/>
  <c r="F28" i="6"/>
  <c r="E28" i="6"/>
  <c r="D28" i="6"/>
  <c r="C28" i="6"/>
  <c r="B25" i="6"/>
  <c r="J20" i="6"/>
  <c r="J22" i="6"/>
  <c r="J18" i="6"/>
  <c r="H17" i="6"/>
  <c r="G17" i="6"/>
  <c r="F17" i="6"/>
  <c r="E17" i="6"/>
  <c r="D17" i="6"/>
  <c r="C17" i="6"/>
  <c r="B14" i="6"/>
  <c r="J9" i="6"/>
  <c r="J11" i="6"/>
  <c r="H6" i="6"/>
  <c r="G6" i="6"/>
  <c r="F6" i="6"/>
  <c r="E6" i="6"/>
  <c r="D6" i="6"/>
  <c r="C6" i="6"/>
  <c r="B3" i="6"/>
  <c r="E1" i="5"/>
  <c r="E1" i="4"/>
  <c r="B36" i="5"/>
  <c r="B25" i="5"/>
  <c r="B14" i="5"/>
  <c r="B3" i="5"/>
  <c r="H39" i="5"/>
  <c r="G39" i="5"/>
  <c r="F39" i="5"/>
  <c r="E39" i="5"/>
  <c r="D39" i="5"/>
  <c r="C39" i="5"/>
  <c r="J31" i="5"/>
  <c r="J33" i="5"/>
  <c r="J29" i="5"/>
  <c r="H28" i="5"/>
  <c r="G28" i="5"/>
  <c r="F28" i="5"/>
  <c r="E28" i="5"/>
  <c r="D28" i="5"/>
  <c r="C28" i="5"/>
  <c r="J20" i="5"/>
  <c r="J22" i="5"/>
  <c r="J18" i="5"/>
  <c r="H17" i="5"/>
  <c r="G17" i="5"/>
  <c r="F17" i="5"/>
  <c r="E17" i="5"/>
  <c r="D17" i="5"/>
  <c r="C17" i="5"/>
  <c r="J9" i="5"/>
  <c r="J11" i="5"/>
  <c r="H6" i="5"/>
  <c r="G6" i="5"/>
  <c r="F6" i="5"/>
  <c r="E6" i="5"/>
  <c r="D6" i="5"/>
  <c r="C6" i="5"/>
  <c r="H39" i="4"/>
  <c r="G39" i="4"/>
  <c r="F39" i="4"/>
  <c r="E39" i="4"/>
  <c r="D39" i="4"/>
  <c r="C39" i="4"/>
  <c r="J31" i="4"/>
  <c r="J33" i="4"/>
  <c r="J29" i="4"/>
  <c r="H28" i="4"/>
  <c r="G28" i="4"/>
  <c r="F28" i="4"/>
  <c r="E28" i="4"/>
  <c r="D28" i="4"/>
  <c r="C28" i="4"/>
  <c r="J20" i="4"/>
  <c r="J22" i="4"/>
  <c r="J18" i="4"/>
  <c r="H17" i="4"/>
  <c r="G17" i="4"/>
  <c r="F17" i="4"/>
  <c r="E17" i="4"/>
  <c r="D17" i="4"/>
  <c r="C17" i="4"/>
  <c r="J9" i="4"/>
  <c r="J11" i="4"/>
  <c r="H6" i="4"/>
  <c r="G6" i="4"/>
  <c r="F6" i="4"/>
  <c r="E6" i="4"/>
  <c r="D6" i="4"/>
  <c r="C6" i="4"/>
  <c r="E1" i="2"/>
  <c r="E2" i="3"/>
  <c r="J31" i="2"/>
  <c r="J33" i="2"/>
  <c r="J18" i="2"/>
  <c r="H28" i="1"/>
  <c r="H39" i="2"/>
  <c r="G39" i="2"/>
  <c r="F39" i="2"/>
  <c r="E39" i="2"/>
  <c r="D39" i="2"/>
  <c r="C39" i="2"/>
  <c r="J29" i="2"/>
  <c r="H28" i="2"/>
  <c r="G28" i="2"/>
  <c r="F28" i="2"/>
  <c r="E28" i="2"/>
  <c r="D28" i="2"/>
  <c r="C28" i="2"/>
  <c r="J22" i="2"/>
  <c r="J20" i="2"/>
  <c r="H17" i="2"/>
  <c r="G17" i="2"/>
  <c r="F17" i="2"/>
  <c r="E17" i="2"/>
  <c r="D17" i="2"/>
  <c r="C17" i="2"/>
  <c r="J11" i="2"/>
  <c r="J9" i="2"/>
  <c r="H6" i="2"/>
  <c r="G6" i="2"/>
  <c r="F6" i="2"/>
  <c r="E6" i="2"/>
  <c r="D6" i="2"/>
  <c r="C6" i="2"/>
</calcChain>
</file>

<file path=xl/sharedStrings.xml><?xml version="1.0" encoding="utf-8"?>
<sst xmlns="http://schemas.openxmlformats.org/spreadsheetml/2006/main" count="1396" uniqueCount="104">
  <si>
    <t>Breakfast</t>
  </si>
  <si>
    <t>Entrée</t>
  </si>
  <si>
    <t>Dessert</t>
  </si>
  <si>
    <t>Drinks</t>
  </si>
  <si>
    <t>Premium Drinks</t>
  </si>
  <si>
    <t>TS Credits Used</t>
  </si>
  <si>
    <t>QS Credits Used</t>
  </si>
  <si>
    <t>Accepts T.I.W.</t>
  </si>
  <si>
    <t>Include Tip</t>
  </si>
  <si>
    <t>With Discounts</t>
  </si>
  <si>
    <t>With T.I.W.</t>
  </si>
  <si>
    <t>Dining Plan</t>
  </si>
  <si>
    <t>Discount Entitlement</t>
  </si>
  <si>
    <t>Appetizer</t>
  </si>
  <si>
    <t xml:space="preserve">Out of Pocket </t>
  </si>
  <si>
    <t>Vacation Information Overview</t>
  </si>
  <si>
    <t>Check-In Date</t>
  </si>
  <si>
    <t>Check-Out Date</t>
  </si>
  <si>
    <t>Number of Adults</t>
  </si>
  <si>
    <t>Guest #2</t>
  </si>
  <si>
    <t>Guest #1</t>
  </si>
  <si>
    <t>Guest #3</t>
  </si>
  <si>
    <t>Guest #4</t>
  </si>
  <si>
    <t>Guest #5</t>
  </si>
  <si>
    <t>Guest #6</t>
  </si>
  <si>
    <t xml:space="preserve">Days until Trip </t>
  </si>
  <si>
    <t xml:space="preserve">Total # of Nights  </t>
  </si>
  <si>
    <t>Tip Amount</t>
  </si>
  <si>
    <t>Dining Detail Adjustments</t>
  </si>
  <si>
    <t>CS Adult</t>
  </si>
  <si>
    <t>CS Child</t>
  </si>
  <si>
    <t>DP Adult</t>
  </si>
  <si>
    <t>DP Child</t>
  </si>
  <si>
    <t>Cost</t>
  </si>
  <si>
    <t>TS Credit</t>
  </si>
  <si>
    <t>CS Credit</t>
  </si>
  <si>
    <t>Snack Credit</t>
  </si>
  <si>
    <t>Number of Children (3-9)</t>
  </si>
  <si>
    <t>Deluxe DP Adult</t>
  </si>
  <si>
    <t>Deluxe DP Child</t>
  </si>
  <si>
    <t>Mug</t>
  </si>
  <si>
    <t>YES</t>
  </si>
  <si>
    <t>NO</t>
  </si>
  <si>
    <t>Tax %</t>
  </si>
  <si>
    <t>Tip %</t>
  </si>
  <si>
    <t>T.I.W. Cost</t>
  </si>
  <si>
    <t>Buy Mug OOP</t>
  </si>
  <si>
    <t>Regular</t>
  </si>
  <si>
    <t>Deluxe</t>
  </si>
  <si>
    <t xml:space="preserve">Dining Plan Selection </t>
  </si>
  <si>
    <t>Regular Dining Plan</t>
  </si>
  <si>
    <t>Deluxe Dining Plan</t>
  </si>
  <si>
    <t>Credits For Trip</t>
  </si>
  <si>
    <t>Credits Left To Assign</t>
  </si>
  <si>
    <t>TS Credits</t>
  </si>
  <si>
    <t>Snack Credits</t>
  </si>
  <si>
    <t xml:space="preserve"> Plan Costs Per Day</t>
  </si>
  <si>
    <t>Plan Costs for Trip</t>
  </si>
  <si>
    <t xml:space="preserve">Name of Restaurant </t>
  </si>
  <si>
    <t>QS</t>
  </si>
  <si>
    <t>TS</t>
  </si>
  <si>
    <t>Users Choice</t>
  </si>
  <si>
    <t>Dining Plan (OOP)</t>
  </si>
  <si>
    <t>Lunch</t>
  </si>
  <si>
    <t>Dinner</t>
  </si>
  <si>
    <t>Snacks</t>
  </si>
  <si>
    <t>Snack 1</t>
  </si>
  <si>
    <t>Snack 2</t>
  </si>
  <si>
    <t>OOP Snacks</t>
  </si>
  <si>
    <t>Out of Pocket</t>
  </si>
  <si>
    <t>Snack Credits Used</t>
  </si>
  <si>
    <t>DP</t>
  </si>
  <si>
    <t>Daily Totals</t>
  </si>
  <si>
    <t>QS Credits</t>
  </si>
  <si>
    <t>Cost Per Day</t>
  </si>
  <si>
    <t>Cost for Trip</t>
  </si>
  <si>
    <t>The Dining Plan total include the Daily Dining Plan Cost in total.</t>
  </si>
  <si>
    <t>Day 1</t>
  </si>
  <si>
    <t>Check in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</si>
  <si>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</si>
  <si>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</si>
  <si>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</si>
  <si>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</si>
  <si>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</si>
  <si>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</si>
  <si>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</si>
  <si>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</si>
  <si>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</si>
  <si>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</si>
  <si>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</si>
  <si>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</si>
  <si>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</si>
  <si>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</si>
  <si>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These include the cost of the DP as well as the cost of TIW plus Mugs for OOP</t>
  </si>
  <si>
    <t>Mug Cost</t>
  </si>
  <si>
    <t>Guest 1</t>
  </si>
  <si>
    <t>Guest 2</t>
  </si>
  <si>
    <t>Guest 3</t>
  </si>
  <si>
    <t>Guest 4</t>
  </si>
  <si>
    <t>Guest 5</t>
  </si>
  <si>
    <t>Guest 6</t>
  </si>
  <si>
    <t>Quick Service</t>
  </si>
  <si>
    <t>Quick Service Plan</t>
  </si>
  <si>
    <t>Vacation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</si>
</sst>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  <numFmt numFmtId="166" formatCode="0.0%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24"/>
      <color theme="1"/>
      <name val="Calibri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6CCFF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3" borderId="16" xfId="0" applyFill="1" applyBorder="1"/>
    <xf numFmtId="0" fontId="0" fillId="3" borderId="0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" fontId="3" fillId="2" borderId="25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16" xfId="0" applyFill="1" applyBorder="1"/>
    <xf numFmtId="0" fontId="0" fillId="5" borderId="0" xfId="0" applyFill="1" applyBorder="1"/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2" borderId="1" xfId="0" applyFill="1" applyBorder="1" applyAlignment="1">
      <alignment horizontal="center" vertical="center"/>
    </xf>
    <xf numFmtId="0" fontId="0" fillId="6" borderId="16" xfId="0" applyFill="1" applyBorder="1"/>
    <xf numFmtId="0" fontId="0" fillId="6" borderId="0" xfId="0" applyFill="1" applyBorder="1"/>
    <xf numFmtId="0" fontId="0" fillId="6" borderId="17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16" xfId="0" applyFill="1" applyBorder="1" applyAlignment="1">
      <alignment horizontal="right"/>
    </xf>
    <xf numFmtId="0" fontId="0" fillId="0" borderId="3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5" xfId="0" applyFill="1" applyBorder="1" applyAlignment="1">
      <alignment horizontal="center"/>
    </xf>
    <xf numFmtId="164" fontId="0" fillId="6" borderId="7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164" fontId="0" fillId="7" borderId="8" xfId="0" applyNumberForma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/>
    <xf numFmtId="0" fontId="0" fillId="3" borderId="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9" xfId="0" applyFill="1" applyBorder="1"/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11" fillId="6" borderId="5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2" fontId="0" fillId="0" borderId="0" xfId="0" applyNumberFormat="1"/>
    <xf numFmtId="164" fontId="11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164" fontId="0" fillId="4" borderId="5" xfId="0" applyNumberForma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166" fontId="0" fillId="0" borderId="1" xfId="2" applyNumberFormat="1" applyFont="1" applyBorder="1" applyAlignment="1" applyProtection="1">
      <alignment horizontal="center"/>
      <protection locked="0"/>
    </xf>
    <xf numFmtId="9" fontId="0" fillId="0" borderId="1" xfId="2" applyFont="1" applyBorder="1" applyAlignment="1" applyProtection="1">
      <alignment horizontal="center"/>
      <protection locked="0"/>
    </xf>
    <xf numFmtId="164" fontId="0" fillId="0" borderId="1" xfId="1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2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9" fontId="0" fillId="0" borderId="8" xfId="0" applyNumberFormat="1" applyBorder="1" applyAlignment="1" applyProtection="1">
      <alignment horizontal="center" vertical="center"/>
      <protection locked="0"/>
    </xf>
    <xf numFmtId="0" fontId="6" fillId="3" borderId="0" xfId="7" quotePrefix="1" applyFill="1"/>
    <xf numFmtId="0" fontId="6" fillId="3" borderId="0" xfId="7" applyFill="1" applyAlignment="1">
      <alignment horizontal="center" vertical="center"/>
    </xf>
    <xf numFmtId="0" fontId="6" fillId="3" borderId="0" xfId="7" quotePrefix="1" applyFill="1" applyAlignment="1">
      <alignment horizontal="center" vertical="center"/>
    </xf>
    <xf numFmtId="0" fontId="6" fillId="3" borderId="0" xfId="7" applyFill="1" applyAlignment="1" applyProtection="1">
      <alignment horizontal="center" vertical="center"/>
      <protection locked="0"/>
    </xf>
    <xf numFmtId="0" fontId="6" fillId="3" borderId="0" xfId="7" quotePrefix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32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164" fontId="11" fillId="6" borderId="31" xfId="0" applyNumberFormat="1" applyFont="1" applyFill="1" applyBorder="1" applyAlignment="1">
      <alignment horizontal="center" vertical="center"/>
    </xf>
    <xf numFmtId="164" fontId="11" fillId="6" borderId="45" xfId="0" applyNumberFormat="1" applyFont="1" applyFill="1" applyBorder="1" applyAlignment="1">
      <alignment horizontal="center" vertical="center"/>
    </xf>
    <xf numFmtId="164" fontId="5" fillId="3" borderId="27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4" borderId="40" xfId="0" applyFill="1" applyBorder="1" applyAlignment="1" applyProtection="1">
      <alignment horizontal="center"/>
      <protection locked="0"/>
    </xf>
    <xf numFmtId="0" fontId="0" fillId="4" borderId="41" xfId="0" applyFill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165" fontId="0" fillId="4" borderId="5" xfId="0" applyNumberFormat="1" applyFill="1" applyBorder="1" applyAlignment="1" applyProtection="1">
      <alignment horizontal="center"/>
      <protection locked="0"/>
    </xf>
    <xf numFmtId="165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0" fillId="10" borderId="18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164" fontId="3" fillId="5" borderId="24" xfId="0" applyNumberFormat="1" applyFont="1" applyFill="1" applyBorder="1" applyAlignment="1">
      <alignment horizontal="center" vertical="center"/>
    </xf>
    <xf numFmtId="164" fontId="3" fillId="5" borderId="25" xfId="0" applyNumberFormat="1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164" fontId="3" fillId="8" borderId="24" xfId="0" applyNumberFormat="1" applyFont="1" applyFill="1" applyBorder="1" applyAlignment="1">
      <alignment horizontal="center" vertical="center"/>
    </xf>
    <xf numFmtId="164" fontId="3" fillId="8" borderId="25" xfId="0" applyNumberFormat="1" applyFont="1" applyFill="1" applyBorder="1" applyAlignment="1">
      <alignment horizontal="center" vertical="center"/>
    </xf>
    <xf numFmtId="164" fontId="3" fillId="6" borderId="40" xfId="0" applyNumberFormat="1" applyFont="1" applyFill="1" applyBorder="1" applyAlignment="1">
      <alignment horizontal="center" vertical="center"/>
    </xf>
    <xf numFmtId="164" fontId="3" fillId="6" borderId="25" xfId="0" applyNumberFormat="1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164" fontId="3" fillId="3" borderId="24" xfId="0" applyNumberFormat="1" applyFont="1" applyFill="1" applyBorder="1" applyAlignment="1">
      <alignment horizontal="center" vertical="center"/>
    </xf>
    <xf numFmtId="164" fontId="3" fillId="3" borderId="41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39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5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165" fontId="5" fillId="9" borderId="14" xfId="0" applyNumberFormat="1" applyFont="1" applyFill="1" applyBorder="1" applyAlignment="1">
      <alignment horizontal="center" vertical="center"/>
    </xf>
    <xf numFmtId="165" fontId="5" fillId="9" borderId="15" xfId="0" applyNumberFormat="1" applyFont="1" applyFill="1" applyBorder="1" applyAlignment="1">
      <alignment horizontal="center" vertical="center"/>
    </xf>
    <xf numFmtId="165" fontId="5" fillId="9" borderId="19" xfId="0" applyNumberFormat="1" applyFont="1" applyFill="1" applyBorder="1" applyAlignment="1">
      <alignment horizontal="center" vertical="center"/>
    </xf>
    <xf numFmtId="165" fontId="5" fillId="9" borderId="20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27" xfId="0" applyFill="1" applyBorder="1" applyAlignment="1">
      <alignment horizontal="center" wrapText="1"/>
    </xf>
    <xf numFmtId="0" fontId="0" fillId="2" borderId="44" xfId="0" applyFill="1" applyBorder="1" applyAlignment="1">
      <alignment horizontal="center" wrapText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</cellXfs>
  <cellStyles count="8">
    <cellStyle name="Currency" xfId="1" builtinId="4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Hyperlink" xfId="7" builtinId="8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E6CCFF"/>
      <color rgb="FFCD9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/Relationships>
</file>

<file path=xl/charts/_rels/chart16.xml.rels><?xml version="1.0" encoding="UTF-8" standalone="yes"?>
<Relationships xmlns="http://schemas.openxmlformats.org/package/2006/relationships"><Relationship Id="rId1" Type="http://schemas.microsoft.com/office/2011/relationships/chartStyle" Target="style16.xml"/><Relationship Id="rId2" Type="http://schemas.microsoft.com/office/2011/relationships/chartColorStyle" Target="colors16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Vacation Totals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Only (Hidden)'!$G$1:$J$1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'Data Only (Hidden)'!$G$2:$J$2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150.0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06339168"/>
        <c:axId val="-2007545696"/>
      </c:barChart>
      <c:catAx>
        <c:axId val="-20063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7545696"/>
        <c:crosses val="autoZero"/>
        <c:auto val="1"/>
        <c:lblAlgn val="ctr"/>
        <c:lblOffset val="100"/>
        <c:noMultiLvlLbl val="0"/>
      </c:catAx>
      <c:valAx>
        <c:axId val="-2007545696"/>
        <c:scaling>
          <c:orientation val="minMax"/>
        </c:scaling>
        <c:delete val="1"/>
        <c:axPos val="l"/>
        <c:majorTickMark val="none"/>
        <c:minorTickMark val="none"/>
        <c:tickLblPos val="nextTo"/>
        <c:crossAx val="-200633916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9'!$B$48:$E$48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9'!$B$49:$E$49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1950320112"/>
        <c:axId val="-1949371344"/>
      </c:barChart>
      <c:catAx>
        <c:axId val="-195032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9371344"/>
        <c:crosses val="autoZero"/>
        <c:auto val="1"/>
        <c:lblAlgn val="ctr"/>
        <c:lblOffset val="100"/>
        <c:noMultiLvlLbl val="0"/>
      </c:catAx>
      <c:valAx>
        <c:axId val="-1949371344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195032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10'!$B$48:$E$48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10'!$B$49:$E$49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07714288"/>
        <c:axId val="-1949834832"/>
      </c:barChart>
      <c:catAx>
        <c:axId val="-200771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9834832"/>
        <c:crosses val="autoZero"/>
        <c:auto val="1"/>
        <c:lblAlgn val="ctr"/>
        <c:lblOffset val="100"/>
        <c:noMultiLvlLbl val="0"/>
      </c:catAx>
      <c:valAx>
        <c:axId val="-1949834832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0771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11'!$B$48:$E$48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11'!$B$49:$E$49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1949724944"/>
        <c:axId val="-1949792288"/>
      </c:barChart>
      <c:catAx>
        <c:axId val="-194972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9792288"/>
        <c:crosses val="autoZero"/>
        <c:auto val="1"/>
        <c:lblAlgn val="ctr"/>
        <c:lblOffset val="100"/>
        <c:noMultiLvlLbl val="0"/>
      </c:catAx>
      <c:valAx>
        <c:axId val="-1949792288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194972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12'!$B$48:$E$48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12'!$B$49:$E$49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07302912"/>
        <c:axId val="-2007827120"/>
      </c:barChart>
      <c:catAx>
        <c:axId val="-20073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7827120"/>
        <c:crosses val="autoZero"/>
        <c:auto val="1"/>
        <c:lblAlgn val="ctr"/>
        <c:lblOffset val="100"/>
        <c:noMultiLvlLbl val="0"/>
      </c:catAx>
      <c:valAx>
        <c:axId val="-2007827120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073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13'!$B$48:$E$48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13'!$B$49:$E$49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07500752"/>
        <c:axId val="-2007702880"/>
      </c:barChart>
      <c:catAx>
        <c:axId val="-200750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7702880"/>
        <c:crosses val="autoZero"/>
        <c:auto val="1"/>
        <c:lblAlgn val="ctr"/>
        <c:lblOffset val="100"/>
        <c:noMultiLvlLbl val="0"/>
      </c:catAx>
      <c:valAx>
        <c:axId val="-2007702880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0750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14'!$B$48:$E$48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14'!$B$49:$E$49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06559072"/>
        <c:axId val="-2006715984"/>
      </c:barChart>
      <c:catAx>
        <c:axId val="-200655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6715984"/>
        <c:crosses val="autoZero"/>
        <c:auto val="1"/>
        <c:lblAlgn val="ctr"/>
        <c:lblOffset val="100"/>
        <c:noMultiLvlLbl val="0"/>
      </c:catAx>
      <c:valAx>
        <c:axId val="-2006715984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0655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15'!$B$48:$E$48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15'!$B$49:$E$49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07845984"/>
        <c:axId val="-2007264240"/>
      </c:barChart>
      <c:catAx>
        <c:axId val="-20078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7264240"/>
        <c:crosses val="autoZero"/>
        <c:auto val="1"/>
        <c:lblAlgn val="ctr"/>
        <c:lblOffset val="100"/>
        <c:noMultiLvlLbl val="0"/>
      </c:catAx>
      <c:valAx>
        <c:axId val="-2007264240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0784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1'!$B$48:$E$48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1'!$B$49:$E$49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 formatCode="General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1949004368"/>
        <c:axId val="-1949173408"/>
      </c:barChart>
      <c:catAx>
        <c:axId val="-194900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9173408"/>
        <c:crosses val="autoZero"/>
        <c:auto val="1"/>
        <c:lblAlgn val="ctr"/>
        <c:lblOffset val="100"/>
        <c:noMultiLvlLbl val="0"/>
      </c:catAx>
      <c:valAx>
        <c:axId val="-1949173408"/>
        <c:scaling>
          <c:orientation val="minMax"/>
        </c:scaling>
        <c:delete val="1"/>
        <c:axPos val="l"/>
        <c:majorTickMark val="none"/>
        <c:minorTickMark val="none"/>
        <c:tickLblPos val="nextTo"/>
        <c:crossAx val="-194900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2'!$B$48:$E$48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2'!$B$49:$E$49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38575904"/>
        <c:axId val="-2045601824"/>
      </c:barChart>
      <c:catAx>
        <c:axId val="-203857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5601824"/>
        <c:crosses val="autoZero"/>
        <c:auto val="1"/>
        <c:lblAlgn val="ctr"/>
        <c:lblOffset val="100"/>
        <c:noMultiLvlLbl val="0"/>
      </c:catAx>
      <c:valAx>
        <c:axId val="-2045601824"/>
        <c:scaling>
          <c:orientation val="minMax"/>
        </c:scaling>
        <c:delete val="1"/>
        <c:axPos val="l"/>
        <c:majorTickMark val="none"/>
        <c:minorTickMark val="none"/>
        <c:tickLblPos val="nextTo"/>
        <c:crossAx val="-203857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3'!$B$48:$E$48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3'!$B$49:$E$49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1949354432"/>
        <c:axId val="-1949946288"/>
      </c:barChart>
      <c:catAx>
        <c:axId val="-194935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9946288"/>
        <c:crosses val="autoZero"/>
        <c:auto val="1"/>
        <c:lblAlgn val="ctr"/>
        <c:lblOffset val="100"/>
        <c:noMultiLvlLbl val="0"/>
      </c:catAx>
      <c:valAx>
        <c:axId val="-1949946288"/>
        <c:scaling>
          <c:orientation val="minMax"/>
        </c:scaling>
        <c:delete val="1"/>
        <c:axPos val="l"/>
        <c:majorTickMark val="none"/>
        <c:minorTickMark val="none"/>
        <c:tickLblPos val="nextTo"/>
        <c:crossAx val="-194935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4'!$B$48:$E$48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4'!$B$49:$E$49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06571392"/>
        <c:axId val="-2006365376"/>
      </c:barChart>
      <c:catAx>
        <c:axId val="-20065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6365376"/>
        <c:crosses val="autoZero"/>
        <c:auto val="1"/>
        <c:lblAlgn val="ctr"/>
        <c:lblOffset val="100"/>
        <c:noMultiLvlLbl val="0"/>
      </c:catAx>
      <c:valAx>
        <c:axId val="-2006365376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0657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5'!$B$48:$E$48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5'!$B$49:$E$49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1948646544"/>
        <c:axId val="-1948644224"/>
      </c:barChart>
      <c:catAx>
        <c:axId val="-19486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8644224"/>
        <c:crosses val="autoZero"/>
        <c:auto val="1"/>
        <c:lblAlgn val="ctr"/>
        <c:lblOffset val="100"/>
        <c:noMultiLvlLbl val="0"/>
      </c:catAx>
      <c:valAx>
        <c:axId val="-1948644224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194864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6'!$B$48:$E$48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6'!$B$49:$E$49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41924832"/>
        <c:axId val="-2046211344"/>
      </c:barChart>
      <c:catAx>
        <c:axId val="-204192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6211344"/>
        <c:crosses val="autoZero"/>
        <c:auto val="1"/>
        <c:lblAlgn val="ctr"/>
        <c:lblOffset val="100"/>
        <c:noMultiLvlLbl val="0"/>
      </c:catAx>
      <c:valAx>
        <c:axId val="-2046211344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4192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7'!$B$48:$E$48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7'!$B$49:$E$49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09974544"/>
        <c:axId val="-1947019344"/>
      </c:barChart>
      <c:catAx>
        <c:axId val="-20099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7019344"/>
        <c:crosses val="autoZero"/>
        <c:auto val="1"/>
        <c:lblAlgn val="ctr"/>
        <c:lblOffset val="100"/>
        <c:noMultiLvlLbl val="0"/>
      </c:catAx>
      <c:valAx>
        <c:axId val="-1947019344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0997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'Day 8'!$B$48:$E$48</c:f>
              <c:strCache>
                <c:ptCount val="4"/>
                <c:pt idx="0">
                  <c:v>Out of Pocket</c:v>
                </c:pt>
                <c:pt idx="1">
                  <c:v>With Discounts</c:v>
                </c:pt>
                <c:pt idx="2">
                  <c:v>With T.I.W.</c:v>
                </c:pt>
                <c:pt idx="3">
                  <c:v>Dining Plan</c:v>
                </c:pt>
              </c:strCache>
            </c:strRef>
          </c:cat>
          <c:val>
            <c:numRef>
              <c:f>'Day 8'!$B$49:$E$49</c:f>
              <c:numCache>
                <c:formatCode>"$"#,##0.00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2011679312"/>
        <c:axId val="-2009683408"/>
      </c:barChart>
      <c:catAx>
        <c:axId val="-201167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9683408"/>
        <c:crosses val="autoZero"/>
        <c:auto val="1"/>
        <c:lblAlgn val="ctr"/>
        <c:lblOffset val="100"/>
        <c:noMultiLvlLbl val="0"/>
      </c:catAx>
      <c:valAx>
        <c:axId val="-2009683408"/>
        <c:scaling>
          <c:orientation val="minMax"/>
        </c:scaling>
        <c:delete val="1"/>
        <c:axPos val="l"/>
        <c:numFmt formatCode="&quot;$&quot;#,##0.00" sourceLinked="0"/>
        <c:majorTickMark val="none"/>
        <c:minorTickMark val="none"/>
        <c:tickLblPos val="nextTo"/>
        <c:crossAx val="-201167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vcrequest.com/partner/idevaffiliate/idevaffiliate.php?id=135" TargetMode="External"/><Relationship Id="rId4" Type="http://schemas.openxmlformats.org/officeDocument/2006/relationships/image" Target="../media/image2.jpg"/><Relationship Id="rId5" Type="http://schemas.openxmlformats.org/officeDocument/2006/relationships/chart" Target="../charts/chart1.xml"/><Relationship Id="rId1" Type="http://schemas.openxmlformats.org/officeDocument/2006/relationships/hyperlink" Target="http://www.thewdwplanner.com/" TargetMode="External"/><Relationship Id="rId2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12</xdr:row>
      <xdr:rowOff>38100</xdr:rowOff>
    </xdr:from>
    <xdr:to>
      <xdr:col>8</xdr:col>
      <xdr:colOff>1003300</xdr:colOff>
      <xdr:row>12</xdr:row>
      <xdr:rowOff>1243902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2679700"/>
          <a:ext cx="9753600" cy="120580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42</xdr:row>
      <xdr:rowOff>38100</xdr:rowOff>
    </xdr:from>
    <xdr:to>
      <xdr:col>8</xdr:col>
      <xdr:colOff>1008944</xdr:colOff>
      <xdr:row>42</xdr:row>
      <xdr:rowOff>1244600</xdr:rowOff>
    </xdr:to>
    <xdr:pic>
      <xdr:nvPicPr>
        <xdr:cNvPr id="3" name="Picture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9842500"/>
          <a:ext cx="9759244" cy="1206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76200</xdr:rowOff>
    </xdr:from>
    <xdr:to>
      <xdr:col>9</xdr:col>
      <xdr:colOff>0</xdr:colOff>
      <xdr:row>60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51</xdr:row>
      <xdr:rowOff>12700</xdr:rowOff>
    </xdr:from>
    <xdr:to>
      <xdr:col>8</xdr:col>
      <xdr:colOff>1155700</xdr:colOff>
      <xdr:row>63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22" sqref="E22"/>
    </sheetView>
  </sheetViews>
  <sheetFormatPr baseColWidth="10" defaultRowHeight="16" x14ac:dyDescent="0.2"/>
  <cols>
    <col min="3" max="3" width="35.83203125" customWidth="1"/>
    <col min="5" max="5" width="17.33203125" customWidth="1"/>
  </cols>
  <sheetData>
    <row r="1" spans="1:10" x14ac:dyDescent="0.2">
      <c r="A1" s="5">
        <v>0</v>
      </c>
      <c r="B1" s="5" t="s">
        <v>41</v>
      </c>
      <c r="C1" t="s">
        <v>102</v>
      </c>
      <c r="E1" t="s">
        <v>78</v>
      </c>
      <c r="G1" t="s">
        <v>69</v>
      </c>
      <c r="H1" t="s">
        <v>9</v>
      </c>
      <c r="I1" t="s">
        <v>10</v>
      </c>
      <c r="J1" t="s">
        <v>11</v>
      </c>
    </row>
    <row r="2" spans="1:10" x14ac:dyDescent="0.2">
      <c r="A2" s="6">
        <v>1</v>
      </c>
      <c r="B2" s="7" t="s">
        <v>42</v>
      </c>
      <c r="C2" t="s">
        <v>50</v>
      </c>
      <c r="E2" s="72" t="e">
        <f>'Trip Details (Start HERE)'!B6:C6</f>
        <v>#VALUE!</v>
      </c>
      <c r="G2" s="59">
        <f>'Trip Details (Start HERE)'!B46</f>
        <v>0</v>
      </c>
      <c r="H2" s="59">
        <f>'Trip Details (Start HERE)'!D46</f>
        <v>0</v>
      </c>
      <c r="I2" s="59">
        <f>'Trip Details (Start HERE)'!F46</f>
        <v>150</v>
      </c>
      <c r="J2" s="59">
        <f>'Trip Details (Start HERE)'!H46</f>
        <v>0</v>
      </c>
    </row>
    <row r="3" spans="1:10" x14ac:dyDescent="0.2">
      <c r="A3" s="6">
        <v>2</v>
      </c>
      <c r="C3" t="s">
        <v>51</v>
      </c>
    </row>
    <row r="4" spans="1:10" x14ac:dyDescent="0.2">
      <c r="A4" s="6">
        <v>3</v>
      </c>
    </row>
    <row r="5" spans="1:10" x14ac:dyDescent="0.2">
      <c r="A5" s="6">
        <v>4</v>
      </c>
    </row>
    <row r="6" spans="1:10" x14ac:dyDescent="0.2">
      <c r="A6" s="6">
        <v>5</v>
      </c>
    </row>
    <row r="7" spans="1:10" x14ac:dyDescent="0.2">
      <c r="A7" s="31">
        <v>6</v>
      </c>
    </row>
    <row r="8" spans="1:10" x14ac:dyDescent="0.2">
      <c r="A8" s="30">
        <v>7</v>
      </c>
    </row>
    <row r="9" spans="1:10" x14ac:dyDescent="0.2">
      <c r="A9" s="30">
        <v>8</v>
      </c>
    </row>
    <row r="10" spans="1:10" x14ac:dyDescent="0.2">
      <c r="A10" s="30">
        <v>9</v>
      </c>
    </row>
    <row r="11" spans="1:10" x14ac:dyDescent="0.2">
      <c r="A11" s="30">
        <v>10</v>
      </c>
    </row>
    <row r="12" spans="1:10" x14ac:dyDescent="0.2">
      <c r="A12" s="30">
        <v>11</v>
      </c>
    </row>
    <row r="13" spans="1:10" x14ac:dyDescent="0.2">
      <c r="A13" s="30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E5" sqref="E5:I5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85</v>
      </c>
      <c r="C1" s="184"/>
      <c r="D1" s="184"/>
      <c r="E1" s="187" t="str">
        <f>IF('Trip Details (Start HERE)'!D11&gt;=7,'Trip Details (Start HERE)'!J6+7,"DO NOT USE THIS PAGE!")</f>
        <v>DO NOT USE THIS PAGE!</v>
      </c>
      <c r="F1" s="187"/>
      <c r="G1" s="187"/>
      <c r="H1" s="187"/>
      <c r="I1" s="188"/>
      <c r="K1" s="87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8'!$J$7,IF('Trip Details (Start HERE)'!$D$35="Regular Dining Plan",'Day 8'!J9,IF('Trip Details (Start HERE)'!$D$35="Deluxe Dining Plan",'Day 8'!J11,ERROR)))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88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8'!$J$7,IF('Trip Details (Start HERE)'!$D$35="Regular Dining Plan",'Day 8'!J20,IF('Trip Details (Start HERE)'!$D$35="Deluxe Dining Plan",'Day 8'!J22,ERROR)))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8'!$J$7,IF('Trip Details (Start HERE)'!$D$35="Regular Dining Plan",'Day 8'!J31,IF('Trip Details (Start HERE)'!$D$35="Deluxe Dining Plan",'Day 8'!J33,ERROR)))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HERE)'!$D$11&gt;=8,J49+'Trip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disablePrompts="1"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I20" sqref="I20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86</v>
      </c>
      <c r="C1" s="184"/>
      <c r="D1" s="184"/>
      <c r="E1" s="187" t="str">
        <f>IF('Trip Details (Start HERE)'!D11&gt;=8,'Trip Details (Start HERE)'!J6+8,"DO NOT USE THIS PAGE!")</f>
        <v>DO NOT USE THIS PAGE!</v>
      </c>
      <c r="F1" s="187"/>
      <c r="G1" s="187"/>
      <c r="H1" s="187"/>
      <c r="I1" s="188"/>
      <c r="K1" s="87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9'!$J$7,IF('Trip Details (Start HERE)'!$D$35="Regular Dining Plan",'Day 9'!J9,IF('Trip Details (Start HERE)'!$D$35="Deluxe Dining Plan",'Day 9'!J11,ERROR)))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88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9'!$J$7,IF('Trip Details (Start HERE)'!$D$35="Regular Dining Plan",'Day 9'!J20,IF('Trip Details (Start HERE)'!$D$35="Deluxe Dining Plan",'Day 9'!J22,ERROR)))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9'!$J$7,IF('Trip Details (Start HERE)'!$D$35="Regular Dining Plan",'Day 9'!J31,IF('Trip Details (Start HERE)'!$D$35="Deluxe Dining Plan",'Day 9'!J33,ERROR)))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HERE)'!$D$11&gt;=9,J49+'Trip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E5" sqref="E5:I5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87</v>
      </c>
      <c r="C1" s="184"/>
      <c r="D1" s="184"/>
      <c r="E1" s="187" t="str">
        <f>IF('Trip Details (Start HERE)'!D11&gt;=9,'Trip Details (Start HERE)'!J6+9,"DO NOT USE THIS PAGE!")</f>
        <v>DO NOT USE THIS PAGE!</v>
      </c>
      <c r="F1" s="187"/>
      <c r="G1" s="187"/>
      <c r="H1" s="187"/>
      <c r="I1" s="188"/>
      <c r="K1" s="89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88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10'!$J$7,IF('Trip Details (Start HERE)'!$D$35="Regular Dining Plan",'Day 10'!J9,IF('Trip Details (Start HERE)'!$D$35="Deluxe Dining Plan",'Day 10'!J11,ERROR)))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10'!$J$7,IF('Trip Details (Start HERE)'!$D$35="Regular Dining Plan",'Day 10'!J20,IF('Trip Details (Start HERE)'!$D$35="Deluxe Dining Plan",'Day 10'!J22,ERROR)))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10'!$J$7,IF('Trip Details (Start HERE)'!$D$35="Regular Dining Plan",'Day 10'!J31,IF('Trip Details (Start HERE)'!$D$35="Deluxe Dining Plan",'Day 10'!J33,ERROR)))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HERE)'!$D$11&gt;=10,J49+'Trip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K1" sqref="K1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88</v>
      </c>
      <c r="C1" s="184"/>
      <c r="D1" s="184"/>
      <c r="E1" s="187" t="str">
        <f>IF('Trip Details (Start HERE)'!D11&gt;=10,'Trip Details (Start HERE)'!J6+10,"DO NOT USE THIS PAGE!")</f>
        <v>DO NOT USE THIS PAGE!</v>
      </c>
      <c r="F1" s="187"/>
      <c r="G1" s="187"/>
      <c r="H1" s="187"/>
      <c r="I1" s="188"/>
      <c r="K1" s="89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11'!$J$7,IF('Trip Details (Start HERE)'!$D$35="Regular Dining Plan",'Day 11'!J9,IF('Trip Details (Start HERE)'!$D$35="Deluxe Dining Plan",'Day 11'!J11,ERROR)))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11'!$J$7,IF('Trip Details (Start HERE)'!$D$35="Regular Dining Plan",'Day 11'!J20,IF('Trip Details (Start HERE)'!$D$35="Deluxe Dining Plan",'Day 11'!J22,ERROR)))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11'!$J$7,IF('Trip Details (Start HERE)'!$D$35="Regular Dining Plan",'Day 11'!J31,IF('Trip Details (Start HERE)'!$D$35="Deluxe Dining Plan",'Day 11'!J33,ERROR)))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HERE)'!$D$11&gt;=11,J49+'Trip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H13" sqref="H13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89</v>
      </c>
      <c r="C1" s="184"/>
      <c r="D1" s="184"/>
      <c r="E1" s="187" t="str">
        <f>IF('Trip Details (Start HERE)'!D11&gt;=11,'Trip Details (Start HERE)'!J6+11,"DO NOT USE THIS PAGE!")</f>
        <v>DO NOT USE THIS PAGE!</v>
      </c>
      <c r="F1" s="187"/>
      <c r="G1" s="187"/>
      <c r="H1" s="187"/>
      <c r="I1" s="188"/>
      <c r="K1" s="87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12'!$J$7,IF('Trip Details (Start HERE)'!$D$35="Regular Dining Plan",'Day 12'!J9,IF('Trip Details (Start HERE)'!$D$35="Deluxe Dining Plan",'Day 12'!J11,ERROR)))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9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12'!$J$7,IF('Trip Details (Start HERE)'!$D$35="Regular Dining Plan",'Day 12'!J20,IF('Trip Details (Start HERE)'!$D$35="Deluxe Dining Plan",'Day 12'!J22,ERROR)))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12'!$J$7,IF('Trip Details (Start HERE)'!$D$35="Regular Dining Plan",'Day 12'!J31,IF('Trip Details (Start HERE)'!$D$35="Deluxe Dining Plan",'Day 12'!J33,ERROR)))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HERE)'!$D$11&gt;=12,J49+'Trip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disablePrompts="1"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G9" sqref="G9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90"/>
      <c r="B1" s="183" t="s">
        <v>90</v>
      </c>
      <c r="C1" s="184"/>
      <c r="D1" s="184"/>
      <c r="E1" s="187" t="str">
        <f>IF('Trip Details (Start HERE)'!D11&gt;=12,'Trip Details (Start HERE)'!J6+12,"DO NOT USE THIS PAGE!")</f>
        <v>DO NOT USE THIS PAGE!</v>
      </c>
      <c r="F1" s="187"/>
      <c r="G1" s="187"/>
      <c r="H1" s="187"/>
      <c r="I1" s="188"/>
      <c r="K1" s="87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13'!$J$7,IF('Trip Details (Start HERE)'!$D$35="Regular Dining Plan",'Day 13'!J9,IF('Trip Details (Start HERE)'!$D$35="Deluxe Dining Plan",'Day 13'!J11,ERROR)))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13'!$J$7,IF('Trip Details (Start HERE)'!$D$35="Regular Dining Plan",'Day 13'!J20,IF('Trip Details (Start HERE)'!$D$35="Deluxe Dining Plan",'Day 13'!J22,ERROR)))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13'!$J$7,IF('Trip Details (Start HERE)'!$D$35="Regular Dining Plan",'Day 13'!J31,IF('Trip Details (Start HERE)'!$D$35="Deluxe Dining Plan",'Day 13'!J33,ERROR)))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HERE)'!$D$11&gt;=13,J49+'Trip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I11" sqref="I11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91</v>
      </c>
      <c r="C1" s="184"/>
      <c r="D1" s="184"/>
      <c r="E1" s="187" t="str">
        <f>IF('Trip Details (Start HERE)'!D11&gt;=13,'Trip Details (Start HERE)'!J6+13,"DO NOT USE THIS PAGE!")</f>
        <v>DO NOT USE THIS PAGE!</v>
      </c>
      <c r="F1" s="187"/>
      <c r="G1" s="187"/>
      <c r="H1" s="187"/>
      <c r="I1" s="188"/>
      <c r="K1" s="87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14'!$J$7,IF('Trip Details (Start HERE)'!$D$35="Regular Dining Plan",'Day 14'!J9,IF('Trip Details (Start HERE)'!$D$35="Deluxe Dining Plan",'Day 14'!J11,ERROR)))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14'!$J$7,IF('Trip Details (Start HERE)'!$D$35="Regular Dining Plan",'Day 14'!J20,IF('Trip Details (Start HERE)'!$D$35="Deluxe Dining Plan",'Day 14'!J22,ERROR)))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14'!$J$7,IF('Trip Details (Start HERE)'!$D$35="Regular Dining Plan",'Day 14'!J31,IF('Trip Details (Start HERE)'!$D$35="Deluxe Dining Plan",'Day 14'!J33,ERROR)))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HERE)'!$D$11&gt;=14,J49+'Trip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H7" sqref="H7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90"/>
      <c r="B1" s="183" t="s">
        <v>92</v>
      </c>
      <c r="C1" s="184"/>
      <c r="D1" s="184"/>
      <c r="E1" s="187" t="str">
        <f>IF('Trip Details (Start HERE)'!D11&gt;=14,'Trip Details (Start HERE)'!J6+14,"DO NOT USE THIS PAGE!")</f>
        <v>DO NOT USE THIS PAGE!</v>
      </c>
      <c r="F1" s="187"/>
      <c r="G1" s="187"/>
      <c r="H1" s="187"/>
      <c r="I1" s="188"/>
      <c r="K1" s="87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15'!$J$7,IF('Trip Details (Start HERE)'!$D$35="Regular Dining Plan",'Day 15'!J9,IF('Trip Details (Start HERE)'!$D$35="Deluxe Dining Plan",'Day 15'!J11,ERROR)))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15'!$J$7,IF('Trip Details (Start HERE)'!$D$35="Regular Dining Plan",'Day 15'!J20,IF('Trip Details (Start HERE)'!$D$35="Deluxe Dining Plan",'Day 15'!J22,ERROR)))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15'!$J$7,IF('Trip Details (Start HERE)'!$D$35="Regular Dining Plan",'Day 15'!J31,IF('Trip Details (Start HERE)'!$D$35="Deluxe Dining Plan",'Day 15'!J33,ERROR)))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HERE)'!$D$11&gt;=15,J49+'Trip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J49"/>
  <sheetViews>
    <sheetView showGridLines="0" tabSelected="1" workbookViewId="0">
      <selection activeCell="H9" sqref="H9"/>
    </sheetView>
  </sheetViews>
  <sheetFormatPr baseColWidth="10" defaultRowHeight="16" x14ac:dyDescent="0.2"/>
  <cols>
    <col min="1" max="1" width="5.33203125" customWidth="1"/>
    <col min="2" max="9" width="16.83203125" customWidth="1"/>
    <col min="10" max="10" width="21.33203125" hidden="1" customWidth="1"/>
  </cols>
  <sheetData>
    <row r="1" spans="1:10" ht="17" thickBot="1" x14ac:dyDescent="0.25"/>
    <row r="2" spans="1:10" x14ac:dyDescent="0.2">
      <c r="A2" s="8"/>
      <c r="B2" s="134" t="s">
        <v>15</v>
      </c>
      <c r="C2" s="135"/>
      <c r="D2" s="135"/>
      <c r="E2" s="135"/>
      <c r="F2" s="135"/>
      <c r="G2" s="135"/>
      <c r="H2" s="135"/>
      <c r="I2" s="136"/>
    </row>
    <row r="3" spans="1:10" ht="16" customHeight="1" x14ac:dyDescent="0.2">
      <c r="A3" s="8"/>
      <c r="B3" s="137"/>
      <c r="C3" s="138"/>
      <c r="D3" s="138"/>
      <c r="E3" s="138"/>
      <c r="F3" s="138"/>
      <c r="G3" s="138"/>
      <c r="H3" s="138"/>
      <c r="I3" s="139"/>
    </row>
    <row r="4" spans="1:10" ht="16" customHeight="1" x14ac:dyDescent="0.2">
      <c r="A4" s="8"/>
      <c r="B4" s="140"/>
      <c r="C4" s="141"/>
      <c r="D4" s="141"/>
      <c r="E4" s="141"/>
      <c r="F4" s="141"/>
      <c r="G4" s="141"/>
      <c r="H4" s="141"/>
      <c r="I4" s="142"/>
    </row>
    <row r="5" spans="1:10" x14ac:dyDescent="0.2">
      <c r="A5" s="8"/>
      <c r="B5" s="143" t="s">
        <v>16</v>
      </c>
      <c r="C5" s="144"/>
      <c r="D5" s="144" t="s">
        <v>17</v>
      </c>
      <c r="E5" s="144"/>
      <c r="F5" s="144" t="s">
        <v>18</v>
      </c>
      <c r="G5" s="144"/>
      <c r="H5" s="144" t="s">
        <v>37</v>
      </c>
      <c r="I5" s="145"/>
    </row>
    <row r="6" spans="1:10" x14ac:dyDescent="0.2">
      <c r="A6" s="8"/>
      <c r="B6" s="130">
        <v>42803</v>
      </c>
      <c r="C6" s="131"/>
      <c r="D6" s="131">
        <v>42804</v>
      </c>
      <c r="E6" s="131"/>
      <c r="F6" s="132">
        <v>0</v>
      </c>
      <c r="G6" s="132"/>
      <c r="H6" s="132">
        <v>0</v>
      </c>
      <c r="I6" s="133"/>
      <c r="J6" s="72">
        <f>B6</f>
        <v>42803</v>
      </c>
    </row>
    <row r="7" spans="1:10" ht="12" customHeight="1" x14ac:dyDescent="0.2">
      <c r="A7" s="8"/>
      <c r="B7" s="9"/>
      <c r="C7" s="10"/>
      <c r="D7" s="10"/>
      <c r="E7" s="10"/>
      <c r="F7" s="10"/>
      <c r="G7" s="10"/>
      <c r="H7" s="10"/>
      <c r="I7" s="11"/>
    </row>
    <row r="8" spans="1:10" x14ac:dyDescent="0.2">
      <c r="A8" s="8"/>
      <c r="B8" s="9"/>
      <c r="C8" s="16" t="s">
        <v>20</v>
      </c>
      <c r="D8" s="16" t="s">
        <v>19</v>
      </c>
      <c r="E8" s="16" t="s">
        <v>21</v>
      </c>
      <c r="F8" s="16" t="s">
        <v>22</v>
      </c>
      <c r="G8" s="16" t="s">
        <v>23</v>
      </c>
      <c r="H8" s="16" t="s">
        <v>24</v>
      </c>
      <c r="I8" s="11"/>
    </row>
    <row r="9" spans="1:10" x14ac:dyDescent="0.2">
      <c r="A9" s="8"/>
      <c r="B9" s="9"/>
      <c r="C9" s="74" t="s">
        <v>95</v>
      </c>
      <c r="D9" s="74" t="s">
        <v>96</v>
      </c>
      <c r="E9" s="74" t="s">
        <v>97</v>
      </c>
      <c r="F9" s="74" t="s">
        <v>98</v>
      </c>
      <c r="G9" s="74" t="s">
        <v>99</v>
      </c>
      <c r="H9" s="74" t="s">
        <v>100</v>
      </c>
      <c r="I9" s="11"/>
    </row>
    <row r="10" spans="1:10" ht="16" customHeight="1" x14ac:dyDescent="0.2">
      <c r="B10" s="9"/>
      <c r="C10" s="10"/>
      <c r="D10" s="10"/>
      <c r="E10" s="10"/>
      <c r="F10" s="10"/>
      <c r="G10" s="10"/>
      <c r="H10" s="10"/>
      <c r="I10" s="11"/>
    </row>
    <row r="11" spans="1:10" ht="34" customHeight="1" x14ac:dyDescent="0.2">
      <c r="B11" s="9"/>
      <c r="C11" s="17" t="s">
        <v>26</v>
      </c>
      <c r="D11" s="18">
        <f>$D6-$B6</f>
        <v>1</v>
      </c>
      <c r="E11" s="10"/>
      <c r="F11" s="10"/>
      <c r="G11" s="17" t="s">
        <v>25</v>
      </c>
      <c r="H11" s="19">
        <f ca="1">B6-TODAY()</f>
        <v>45</v>
      </c>
      <c r="I11" s="11"/>
    </row>
    <row r="12" spans="1:10" ht="17" thickBot="1" x14ac:dyDescent="0.25">
      <c r="B12" s="12"/>
      <c r="C12" s="13"/>
      <c r="D12" s="13"/>
      <c r="E12" s="13"/>
      <c r="F12" s="13"/>
      <c r="G12" s="13"/>
      <c r="H12" s="13"/>
      <c r="I12" s="14"/>
    </row>
    <row r="13" spans="1:10" ht="101" customHeight="1" thickBot="1" x14ac:dyDescent="0.25">
      <c r="B13" s="146"/>
      <c r="C13" s="146"/>
      <c r="D13" s="146"/>
      <c r="E13" s="146"/>
      <c r="F13" s="146"/>
      <c r="G13" s="146"/>
      <c r="H13" s="146"/>
      <c r="I13" s="146"/>
    </row>
    <row r="14" spans="1:10" x14ac:dyDescent="0.2">
      <c r="B14" s="169" t="s">
        <v>28</v>
      </c>
      <c r="C14" s="170"/>
      <c r="D14" s="170"/>
      <c r="E14" s="170"/>
      <c r="F14" s="170"/>
      <c r="G14" s="170"/>
      <c r="H14" s="170"/>
      <c r="I14" s="171"/>
    </row>
    <row r="15" spans="1:10" x14ac:dyDescent="0.2">
      <c r="B15" s="172"/>
      <c r="C15" s="173"/>
      <c r="D15" s="173"/>
      <c r="E15" s="173"/>
      <c r="F15" s="173"/>
      <c r="G15" s="173"/>
      <c r="H15" s="173"/>
      <c r="I15" s="174"/>
    </row>
    <row r="16" spans="1:10" ht="17" thickBot="1" x14ac:dyDescent="0.25">
      <c r="B16" s="172"/>
      <c r="C16" s="173"/>
      <c r="D16" s="173"/>
      <c r="E16" s="173"/>
      <c r="F16" s="173"/>
      <c r="G16" s="173"/>
      <c r="H16" s="173"/>
      <c r="I16" s="174"/>
    </row>
    <row r="17" spans="2:10" x14ac:dyDescent="0.2">
      <c r="B17" s="25"/>
      <c r="C17" s="27" t="s">
        <v>29</v>
      </c>
      <c r="D17" s="29" t="s">
        <v>30</v>
      </c>
      <c r="E17" s="27" t="s">
        <v>31</v>
      </c>
      <c r="F17" s="29" t="s">
        <v>32</v>
      </c>
      <c r="G17" s="27" t="s">
        <v>38</v>
      </c>
      <c r="H17" s="29" t="s">
        <v>39</v>
      </c>
      <c r="I17" s="21"/>
    </row>
    <row r="18" spans="2:10" x14ac:dyDescent="0.2">
      <c r="B18" s="41" t="s">
        <v>33</v>
      </c>
      <c r="C18" s="75">
        <v>46.34</v>
      </c>
      <c r="D18" s="76">
        <v>20.18</v>
      </c>
      <c r="E18" s="75">
        <v>67.33</v>
      </c>
      <c r="F18" s="76">
        <v>24.22</v>
      </c>
      <c r="G18" s="75">
        <v>103.57</v>
      </c>
      <c r="H18" s="76">
        <v>37.619999999999997</v>
      </c>
      <c r="I18" s="21"/>
    </row>
    <row r="19" spans="2:10" x14ac:dyDescent="0.2">
      <c r="B19" s="41" t="s">
        <v>34</v>
      </c>
      <c r="C19" s="126">
        <v>0</v>
      </c>
      <c r="D19" s="127"/>
      <c r="E19" s="126">
        <v>1</v>
      </c>
      <c r="F19" s="127"/>
      <c r="G19" s="126">
        <v>3</v>
      </c>
      <c r="H19" s="127"/>
      <c r="I19" s="21"/>
    </row>
    <row r="20" spans="2:10" x14ac:dyDescent="0.2">
      <c r="B20" s="41" t="s">
        <v>35</v>
      </c>
      <c r="C20" s="126">
        <v>2</v>
      </c>
      <c r="D20" s="127"/>
      <c r="E20" s="126">
        <v>1</v>
      </c>
      <c r="F20" s="127"/>
      <c r="G20" s="126">
        <v>0</v>
      </c>
      <c r="H20" s="127"/>
      <c r="I20" s="21"/>
    </row>
    <row r="21" spans="2:10" x14ac:dyDescent="0.2">
      <c r="B21" s="41" t="s">
        <v>36</v>
      </c>
      <c r="C21" s="126">
        <v>2</v>
      </c>
      <c r="D21" s="127"/>
      <c r="E21" s="126">
        <v>2</v>
      </c>
      <c r="F21" s="127"/>
      <c r="G21" s="126">
        <v>2</v>
      </c>
      <c r="H21" s="127"/>
      <c r="I21" s="21"/>
    </row>
    <row r="22" spans="2:10" ht="17" thickBot="1" x14ac:dyDescent="0.25">
      <c r="B22" s="41" t="s">
        <v>40</v>
      </c>
      <c r="C22" s="128" t="s">
        <v>41</v>
      </c>
      <c r="D22" s="129"/>
      <c r="E22" s="128" t="s">
        <v>41</v>
      </c>
      <c r="F22" s="129"/>
      <c r="G22" s="128" t="s">
        <v>41</v>
      </c>
      <c r="H22" s="129"/>
      <c r="I22" s="21"/>
    </row>
    <row r="23" spans="2:10" x14ac:dyDescent="0.2">
      <c r="B23" s="25"/>
      <c r="C23" s="26"/>
      <c r="D23" s="26"/>
      <c r="E23" s="26"/>
      <c r="F23" s="26"/>
      <c r="G23" s="26"/>
      <c r="H23" s="26"/>
      <c r="I23" s="21"/>
    </row>
    <row r="24" spans="2:10" x14ac:dyDescent="0.2">
      <c r="B24" s="25"/>
      <c r="C24" s="26"/>
      <c r="D24" s="16" t="s">
        <v>43</v>
      </c>
      <c r="E24" s="16" t="s">
        <v>44</v>
      </c>
      <c r="F24" s="16" t="s">
        <v>45</v>
      </c>
      <c r="G24" s="16" t="s">
        <v>46</v>
      </c>
      <c r="H24" s="16" t="s">
        <v>94</v>
      </c>
      <c r="I24" s="21"/>
    </row>
    <row r="25" spans="2:10" x14ac:dyDescent="0.2">
      <c r="B25" s="25"/>
      <c r="C25" s="26"/>
      <c r="D25" s="77">
        <v>6.5000000000000002E-2</v>
      </c>
      <c r="E25" s="78">
        <v>0.18</v>
      </c>
      <c r="F25" s="79">
        <v>150</v>
      </c>
      <c r="G25" s="80" t="s">
        <v>42</v>
      </c>
      <c r="H25" s="81">
        <v>17.989999999999998</v>
      </c>
      <c r="I25" s="21"/>
      <c r="J25" s="59">
        <f>IF(G25="YES",(F6+H6)*H25,0)</f>
        <v>0</v>
      </c>
    </row>
    <row r="26" spans="2:10" ht="17" thickBot="1" x14ac:dyDescent="0.25">
      <c r="B26" s="25"/>
      <c r="C26" s="175" t="s">
        <v>56</v>
      </c>
      <c r="D26" s="175"/>
      <c r="E26" s="175"/>
      <c r="F26" s="175" t="s">
        <v>57</v>
      </c>
      <c r="G26" s="175"/>
      <c r="H26" s="175"/>
      <c r="I26" s="21"/>
    </row>
    <row r="27" spans="2:10" x14ac:dyDescent="0.2">
      <c r="B27" s="25"/>
      <c r="C27" s="27" t="s">
        <v>101</v>
      </c>
      <c r="D27" s="28" t="s">
        <v>47</v>
      </c>
      <c r="E27" s="29" t="s">
        <v>48</v>
      </c>
      <c r="F27" s="27" t="s">
        <v>101</v>
      </c>
      <c r="G27" s="28" t="s">
        <v>47</v>
      </c>
      <c r="H27" s="29" t="s">
        <v>48</v>
      </c>
      <c r="I27" s="21"/>
    </row>
    <row r="28" spans="2:10" ht="16" customHeight="1" x14ac:dyDescent="0.2">
      <c r="B28" s="25"/>
      <c r="C28" s="176">
        <f>(C18*F6)+(D18*H6)</f>
        <v>0</v>
      </c>
      <c r="D28" s="178">
        <f>(E18*F6)+(F18*H6)</f>
        <v>0</v>
      </c>
      <c r="E28" s="118">
        <f>(G18*F6)+(H18*H6)</f>
        <v>0</v>
      </c>
      <c r="F28" s="120">
        <f>C28*D11</f>
        <v>0</v>
      </c>
      <c r="G28" s="122">
        <f>D28*D11</f>
        <v>0</v>
      </c>
      <c r="H28" s="124">
        <f>E28*D11</f>
        <v>0</v>
      </c>
      <c r="I28" s="21"/>
    </row>
    <row r="29" spans="2:10" ht="17" customHeight="1" thickBot="1" x14ac:dyDescent="0.25">
      <c r="B29" s="25"/>
      <c r="C29" s="177"/>
      <c r="D29" s="179"/>
      <c r="E29" s="119"/>
      <c r="F29" s="121"/>
      <c r="G29" s="123"/>
      <c r="H29" s="125"/>
      <c r="I29" s="21"/>
    </row>
    <row r="30" spans="2:10" ht="17" thickBot="1" x14ac:dyDescent="0.25">
      <c r="B30" s="22"/>
      <c r="C30" s="23"/>
      <c r="D30" s="23"/>
      <c r="E30" s="23"/>
      <c r="F30" s="23"/>
      <c r="G30" s="23"/>
      <c r="H30" s="23"/>
      <c r="I30" s="24"/>
    </row>
    <row r="31" spans="2:10" ht="9" customHeight="1" thickBot="1" x14ac:dyDescent="0.25"/>
    <row r="32" spans="2:10" x14ac:dyDescent="0.2">
      <c r="B32" s="92" t="s">
        <v>49</v>
      </c>
      <c r="C32" s="93"/>
      <c r="D32" s="93"/>
      <c r="E32" s="93"/>
      <c r="F32" s="93"/>
      <c r="G32" s="93"/>
      <c r="H32" s="93"/>
      <c r="I32" s="94"/>
    </row>
    <row r="33" spans="2:9" x14ac:dyDescent="0.2">
      <c r="B33" s="95"/>
      <c r="C33" s="96"/>
      <c r="D33" s="96"/>
      <c r="E33" s="96"/>
      <c r="F33" s="96"/>
      <c r="G33" s="96"/>
      <c r="H33" s="96"/>
      <c r="I33" s="97"/>
    </row>
    <row r="34" spans="2:9" x14ac:dyDescent="0.2">
      <c r="B34" s="95"/>
      <c r="C34" s="96"/>
      <c r="D34" s="96"/>
      <c r="E34" s="96"/>
      <c r="F34" s="96"/>
      <c r="G34" s="96"/>
      <c r="H34" s="96"/>
      <c r="I34" s="97"/>
    </row>
    <row r="35" spans="2:9" x14ac:dyDescent="0.2">
      <c r="B35" s="33"/>
      <c r="C35" s="34"/>
      <c r="D35" s="98" t="s">
        <v>102</v>
      </c>
      <c r="E35" s="99"/>
      <c r="F35" s="99"/>
      <c r="G35" s="100"/>
      <c r="H35" s="34"/>
      <c r="I35" s="35"/>
    </row>
    <row r="36" spans="2:9" x14ac:dyDescent="0.2">
      <c r="B36" s="33"/>
      <c r="C36" s="34"/>
      <c r="D36" s="101"/>
      <c r="E36" s="102"/>
      <c r="F36" s="102"/>
      <c r="G36" s="103"/>
      <c r="H36" s="34"/>
      <c r="I36" s="35"/>
    </row>
    <row r="37" spans="2:9" x14ac:dyDescent="0.2">
      <c r="B37" s="104" t="s">
        <v>52</v>
      </c>
      <c r="C37" s="105"/>
      <c r="D37" s="105"/>
      <c r="E37" s="34"/>
      <c r="F37" s="34"/>
      <c r="G37" s="105" t="s">
        <v>53</v>
      </c>
      <c r="H37" s="105"/>
      <c r="I37" s="106"/>
    </row>
    <row r="38" spans="2:9" x14ac:dyDescent="0.2">
      <c r="B38" s="36" t="s">
        <v>54</v>
      </c>
      <c r="C38" s="32" t="s">
        <v>73</v>
      </c>
      <c r="D38" s="32" t="s">
        <v>55</v>
      </c>
      <c r="E38" s="114" t="s">
        <v>74</v>
      </c>
      <c r="F38" s="115"/>
      <c r="G38" s="32" t="s">
        <v>54</v>
      </c>
      <c r="H38" s="32" t="s">
        <v>73</v>
      </c>
      <c r="I38" s="37" t="s">
        <v>55</v>
      </c>
    </row>
    <row r="39" spans="2:9" ht="16" customHeight="1" x14ac:dyDescent="0.2">
      <c r="B39" s="107">
        <f>IF($D$35="Quick Service Plan",$D$11*$C$19*(F6+H6),IF($D$35="Regular Dining Plan",E19*D11*(F6+H6),IF($D$35="Deluxe Dining Plan",G19*D11*(F6+H6),"Error")))</f>
        <v>0</v>
      </c>
      <c r="C39" s="107">
        <f>IF($D$35="Quick Service Plan",$D$11*$C$20*(F6+H6),IF($D$35="Regular Dining Plan",D11*E20*(F6+H6),IF($D$35="Deluxe Dining Plan",G20*D11*(F6+H6),"Error")))</f>
        <v>0</v>
      </c>
      <c r="D39" s="107">
        <f>IF($D$35="Quick Service Plan",D11*C21*(F6+H6),IF($D$35="Regular Dining Plan",D11*E21*(F6+H6),IF($D$35="Deluxe Dining Plan",G21*D11*(F6+H6),"Error")))</f>
        <v>0</v>
      </c>
      <c r="E39" s="116">
        <f>IF($D$35="Quick Service Plan",C28,IF($D$35="Regular Dining Plan",D28,IF($D$35="Deluxe Dining Plan",E28,ERROR)))</f>
        <v>0</v>
      </c>
      <c r="F39" s="117"/>
      <c r="G39" s="108">
        <f>B39-SUM('Day 1'!H49,'Day 2'!H49,'Day 3'!H49,'Day 4'!H49,'Day 5'!H49,'Day 6'!H49,'Day 7'!H49,'Day 8'!H49,'Day 9'!H49,'Day 10'!H49,'Day 11'!H49,'Day 12'!H49,'Day 13'!H49,'Day 14'!H49,'Day 15'!H49)</f>
        <v>0</v>
      </c>
      <c r="H39" s="108">
        <f>C39-SUM('Day 1'!G49,'Day 2'!G49,'Day 3'!G49,'Day 4'!G49,'Day 5'!G49,'Day 6'!G49,'Day 7'!G49,'Day 8'!G49,'Day 9'!G49,'Day 10'!G49,'Day 11'!G49,'Day 12'!G49,'Day 13'!G49,'Day 14'!G49,'Day 15'!G49)</f>
        <v>0</v>
      </c>
      <c r="I39" s="111">
        <f>D39-SUM('Day 1'!I49,'Day 2'!I49,'Day 3'!I49,'Day 4'!I49,'Day 5'!I49,'Day 6'!I49,'Day 7'!I49,'Day 8'!I49,'Day 9'!I49,'Day 10'!I49,'Day 11'!I49,'Day 12'!I49,'Day 13'!I49,'Day 14'!I49,'Day 15'!I49)</f>
        <v>0</v>
      </c>
    </row>
    <row r="40" spans="2:9" ht="16" customHeight="1" x14ac:dyDescent="0.2">
      <c r="B40" s="107"/>
      <c r="C40" s="107"/>
      <c r="D40" s="107"/>
      <c r="E40" s="114" t="s">
        <v>75</v>
      </c>
      <c r="F40" s="115"/>
      <c r="G40" s="109"/>
      <c r="H40" s="109"/>
      <c r="I40" s="112"/>
    </row>
    <row r="41" spans="2:9" ht="16" customHeight="1" x14ac:dyDescent="0.2">
      <c r="B41" s="107"/>
      <c r="C41" s="107"/>
      <c r="D41" s="107"/>
      <c r="E41" s="116">
        <f>IF($D$35="Quick Service Plan",F28,IF($D$35="Regular Dining Plan",G28,IF($D$35="Deluxe Dining Plan",H28,ERROR)))</f>
        <v>0</v>
      </c>
      <c r="F41" s="117"/>
      <c r="G41" s="110"/>
      <c r="H41" s="110"/>
      <c r="I41" s="113"/>
    </row>
    <row r="42" spans="2:9" ht="17" thickBot="1" x14ac:dyDescent="0.25">
      <c r="B42" s="38"/>
      <c r="C42" s="39"/>
      <c r="D42" s="39"/>
      <c r="E42" s="39"/>
      <c r="F42" s="39"/>
      <c r="G42" s="39"/>
      <c r="H42" s="39"/>
      <c r="I42" s="40"/>
    </row>
    <row r="43" spans="2:9" ht="101" customHeight="1" thickBot="1" x14ac:dyDescent="0.25"/>
    <row r="44" spans="2:9" ht="34" x14ac:dyDescent="0.2">
      <c r="B44" s="147" t="s">
        <v>103</v>
      </c>
      <c r="C44" s="148"/>
      <c r="D44" s="148"/>
      <c r="E44" s="148"/>
      <c r="F44" s="148"/>
      <c r="G44" s="148"/>
      <c r="H44" s="148"/>
      <c r="I44" s="149"/>
    </row>
    <row r="45" spans="2:9" ht="22" customHeight="1" x14ac:dyDescent="0.2">
      <c r="B45" s="163" t="s">
        <v>69</v>
      </c>
      <c r="C45" s="164"/>
      <c r="D45" s="157" t="s">
        <v>9</v>
      </c>
      <c r="E45" s="158"/>
      <c r="F45" s="153" t="s">
        <v>10</v>
      </c>
      <c r="G45" s="154"/>
      <c r="H45" s="165" t="s">
        <v>11</v>
      </c>
      <c r="I45" s="166"/>
    </row>
    <row r="46" spans="2:9" ht="42" customHeight="1" x14ac:dyDescent="0.2">
      <c r="B46" s="161">
        <f>J25+SUM('Day 1'!B49,'Day 2'!B49,'Day 3'!B49,'Day 4'!B49,'Day 5'!B49,'Day 6'!B49,'Day 7'!B49,'Day 8'!B49,'Day 9'!B49,'Day 10'!B49,'Day 11'!B49,'Day 12'!B49,'Day 13'!B49,'Day 14'!B49,'Day 15'!B49,)</f>
        <v>0</v>
      </c>
      <c r="C46" s="162"/>
      <c r="D46" s="159">
        <f>J25+SUM('Day 1'!C49,'Day 2'!C49,'Day 3'!C49,'Day 4'!C49,'Day 5'!C49,'Day 6'!C49,'Day 7'!C49,'Day 8'!C49,'Day 9'!C49,'Day 10'!C49,'Day 11'!C49,'Day 12'!C49,'Day 13'!C49,'Day 14'!C49,'Day 15'!C49,)</f>
        <v>0</v>
      </c>
      <c r="E46" s="160"/>
      <c r="F46" s="155">
        <f>J25+F25+SUM('Day 1'!D49,'Day 2'!D49,'Day 3'!D49,'Day 4'!D49,'Day 5'!D49,'Day 6'!D49,'Day 7'!D49,'Day 8'!D49,'Day 9'!D49,'Day 10'!D49,'Day 11'!D49,'Day 12'!D49,'Day 13'!D49,'Day 14'!D49,'Day 15'!D49,)</f>
        <v>150</v>
      </c>
      <c r="G46" s="156"/>
      <c r="H46" s="167">
        <f>SUM('Day 1'!E49,'Day 2'!E49,'Day 3'!E49,'Day 4'!E49,'Day 5'!E49,'Day 6'!E49,'Day 7'!E49,'Day 8'!E49,'Day 9'!E49,'Day 10'!E49,'Day 11'!E49,'Day 12'!E49,'Day 13'!E49,'Day 14'!E49,'Day 15'!E49,)</f>
        <v>0</v>
      </c>
      <c r="I46" s="168"/>
    </row>
    <row r="47" spans="2:9" ht="17" thickBot="1" x14ac:dyDescent="0.25">
      <c r="B47" s="150" t="s">
        <v>93</v>
      </c>
      <c r="C47" s="151"/>
      <c r="D47" s="151"/>
      <c r="E47" s="151"/>
      <c r="F47" s="151"/>
      <c r="G47" s="151"/>
      <c r="H47" s="151"/>
      <c r="I47" s="152"/>
    </row>
    <row r="49" spans="2:8" x14ac:dyDescent="0.2">
      <c r="B49" s="59"/>
      <c r="D49" s="59"/>
      <c r="F49" s="59"/>
      <c r="H49" s="59"/>
    </row>
  </sheetData>
  <sheetProtection password="93D2" sheet="1" objects="1" scenarios="1" selectLockedCells="1"/>
  <mergeCells count="55">
    <mergeCell ref="B13:I13"/>
    <mergeCell ref="B44:I44"/>
    <mergeCell ref="B47:I47"/>
    <mergeCell ref="F45:G45"/>
    <mergeCell ref="F46:G46"/>
    <mergeCell ref="D45:E45"/>
    <mergeCell ref="D46:E46"/>
    <mergeCell ref="B46:C46"/>
    <mergeCell ref="B45:C45"/>
    <mergeCell ref="H45:I45"/>
    <mergeCell ref="H46:I46"/>
    <mergeCell ref="B14:I16"/>
    <mergeCell ref="C26:E26"/>
    <mergeCell ref="F26:H26"/>
    <mergeCell ref="C28:C29"/>
    <mergeCell ref="D28:D29"/>
    <mergeCell ref="B6:C6"/>
    <mergeCell ref="D6:E6"/>
    <mergeCell ref="F6:G6"/>
    <mergeCell ref="H6:I6"/>
    <mergeCell ref="B2:I4"/>
    <mergeCell ref="B5:C5"/>
    <mergeCell ref="D5:E5"/>
    <mergeCell ref="F5:G5"/>
    <mergeCell ref="H5:I5"/>
    <mergeCell ref="E28:E29"/>
    <mergeCell ref="F28:F29"/>
    <mergeCell ref="G28:G29"/>
    <mergeCell ref="H28:H29"/>
    <mergeCell ref="C19:D19"/>
    <mergeCell ref="C20:D20"/>
    <mergeCell ref="C21:D21"/>
    <mergeCell ref="C22:D22"/>
    <mergeCell ref="E19:F19"/>
    <mergeCell ref="E20:F20"/>
    <mergeCell ref="E21:F21"/>
    <mergeCell ref="E22:F22"/>
    <mergeCell ref="G19:H19"/>
    <mergeCell ref="G20:H20"/>
    <mergeCell ref="G21:H21"/>
    <mergeCell ref="G22:H22"/>
    <mergeCell ref="B32:I34"/>
    <mergeCell ref="D35:G36"/>
    <mergeCell ref="B37:D37"/>
    <mergeCell ref="G37:I37"/>
    <mergeCell ref="B39:B41"/>
    <mergeCell ref="C39:C41"/>
    <mergeCell ref="D39:D41"/>
    <mergeCell ref="G39:G41"/>
    <mergeCell ref="H39:H41"/>
    <mergeCell ref="I39:I41"/>
    <mergeCell ref="E38:F38"/>
    <mergeCell ref="E40:F40"/>
    <mergeCell ref="E39:F39"/>
    <mergeCell ref="E41:F41"/>
  </mergeCells>
  <dataValidations count="4">
    <dataValidation type="date" operator="greaterThanOrEqual" allowBlank="1" showInputMessage="1" showErrorMessage="1" promptTitle="Check-In Date" prompt="Use the following format for date YYYY-MM-DD" sqref="B6:C6">
      <formula1>1</formula1>
    </dataValidation>
    <dataValidation type="date" operator="greaterThan" allowBlank="1" showInputMessage="1" showErrorMessage="1" errorTitle="Error" error="Date must be after Check in Date and mus be entered YYYY-MM-DD" promptTitle="Check-Out Date" prompt="Use the following format for date YYYY-MM-DD" sqref="D6:E6">
      <formula1>B6</formula1>
    </dataValidation>
    <dataValidation type="whole" operator="lessThan" allowBlank="1" showInputMessage="1" showErrorMessage="1" sqref="D11">
      <formula1>15</formula1>
    </dataValidation>
    <dataValidation type="decimal" operator="greaterThan" allowBlank="1" showInputMessage="1" showErrorMessage="1" errorTitle="Error" error="Must be a $ value" sqref="C18:H18">
      <formula1>0.01</formula1>
    </dataValidation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'Data Only (Hidden)'!$B$1:$B$2</xm:f>
          </x14:formula1>
          <xm:sqref>C22 E22 G22</xm:sqref>
        </x14:dataValidation>
        <x14:dataValidation type="list" allowBlank="1" showInputMessage="1" showErrorMessage="1" promptTitle="Mugs!" prompt="Would you buy the Mugs if you didn't get the Dining Plan?">
          <x14:formula1>
            <xm:f>'Data Only (Hidden)'!$B$1:$B$2</xm:f>
          </x14:formula1>
          <xm:sqref>G25</xm:sqref>
        </x14:dataValidation>
        <x14:dataValidation type="list" allowBlank="1" showInputMessage="1" showErrorMessage="1" promptTitle="# of Guests" prompt="Total Adults and Children can not be greater than 6!">
          <x14:formula1>
            <xm:f>'Data Only (Hidden)'!$A$1:$A$7</xm:f>
          </x14:formula1>
          <xm:sqref>F6:I6</xm:sqref>
        </x14:dataValidation>
        <x14:dataValidation type="list" allowBlank="1" showInputMessage="1" showErrorMessage="1">
          <x14:formula1>
            <xm:f>'Data Only (Hidden)'!$C$1:$C$3</xm:f>
          </x14:formula1>
          <xm:sqref>D35:G36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K65"/>
  <sheetViews>
    <sheetView showGridLines="0" workbookViewId="0">
      <selection activeCell="K1" sqref="K1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61"/>
      <c r="B1" s="183" t="s">
        <v>77</v>
      </c>
      <c r="C1" s="184"/>
      <c r="D1" s="184"/>
      <c r="E1" s="187">
        <f>IF('Trip Details (Start HERE)'!D11&gt;=0,'Trip Details (Start HERE)'!J6,"DO NOT USE THIS PAGE!")</f>
        <v>42803</v>
      </c>
      <c r="F1" s="187"/>
      <c r="G1" s="187"/>
      <c r="H1" s="187"/>
      <c r="I1" s="188"/>
      <c r="K1" s="89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8" customHeight="1" thickBo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1'!$J$7,IF('Trip Details (Start HERE)'!$D$35="Regular Dining Plan",'Day 1'!J9,IF('Trip Details (Start HERE)'!$D$35="Deluxe Dining Plan",'Day 1'!J11,ERROR)))</f>
        <v>0</v>
      </c>
      <c r="K13" s="61"/>
    </row>
    <row r="14" spans="1:11" x14ac:dyDescent="0.2">
      <c r="A14" s="61"/>
      <c r="B14" s="61"/>
      <c r="C14" s="61"/>
      <c r="D14" s="61"/>
      <c r="E14" s="61"/>
      <c r="F14" s="61"/>
      <c r="G14" s="61"/>
      <c r="H14" s="61"/>
      <c r="I14" s="62"/>
      <c r="K14" s="61"/>
    </row>
    <row r="15" spans="1:11" ht="17" thickBot="1" x14ac:dyDescent="0.25">
      <c r="A15" s="61"/>
      <c r="B15" s="61"/>
      <c r="C15" s="61"/>
      <c r="D15" s="61"/>
      <c r="E15" s="61"/>
      <c r="F15" s="61"/>
      <c r="G15" s="61"/>
      <c r="H15" s="61"/>
      <c r="I15" s="61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1'!$J$7,IF('Trip Details (Start HERE)'!$D$35="Regular Dining Plan",'Day 1'!J20,IF('Trip Details (Start HERE)'!$D$35="Deluxe Dining Plan",'Day 1'!J22,ERROR)))</f>
        <v>0</v>
      </c>
      <c r="K24" s="61"/>
    </row>
    <row r="25" spans="1:11" x14ac:dyDescent="0.2">
      <c r="A25" s="61"/>
      <c r="B25" s="61"/>
      <c r="C25" s="61"/>
      <c r="D25" s="61"/>
      <c r="E25" s="61"/>
      <c r="F25" s="61"/>
      <c r="G25" s="61"/>
      <c r="H25" s="61"/>
      <c r="I25" s="61"/>
      <c r="K25" s="61"/>
    </row>
    <row r="26" spans="1:11" ht="17" thickBot="1" x14ac:dyDescent="0.25">
      <c r="A26" s="61"/>
      <c r="B26" s="61"/>
      <c r="C26" s="61"/>
      <c r="D26" s="61"/>
      <c r="E26" s="61"/>
      <c r="F26" s="61"/>
      <c r="G26" s="61"/>
      <c r="H26" s="61"/>
      <c r="I26" s="61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1'!$J$7,IF('Trip Details (Start HERE)'!$D$35="Regular Dining Plan",'Day 1'!J31,IF('Trip Details (Start HERE)'!$D$35="Deluxe Dining Plan",'Day 1'!J33,ERROR)))</f>
        <v>0</v>
      </c>
      <c r="K35" s="61"/>
    </row>
    <row r="36" spans="1:11" x14ac:dyDescent="0.2">
      <c r="A36" s="61"/>
      <c r="B36" s="61"/>
      <c r="C36" s="61"/>
      <c r="D36" s="61"/>
      <c r="E36" s="61"/>
      <c r="F36" s="61"/>
      <c r="G36" s="61"/>
      <c r="H36" s="61"/>
      <c r="I36" s="61"/>
      <c r="K36" s="61"/>
    </row>
    <row r="37" spans="1:11" ht="17" thickBot="1" x14ac:dyDescent="0.25">
      <c r="A37" s="61"/>
      <c r="B37" s="61"/>
      <c r="C37" s="61"/>
      <c r="D37" s="61"/>
      <c r="E37" s="61"/>
      <c r="F37" s="61"/>
      <c r="G37" s="61"/>
      <c r="H37" s="61"/>
      <c r="I37" s="61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67">
        <f>IF('Trip Details (Start HERE)'!$D$11&gt;=1,J49+'Trip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4">
    <mergeCell ref="B50:I50"/>
    <mergeCell ref="B1:D2"/>
    <mergeCell ref="E1:I2"/>
    <mergeCell ref="B5:D5"/>
    <mergeCell ref="E5:I5"/>
    <mergeCell ref="B16:D16"/>
    <mergeCell ref="E16:I16"/>
    <mergeCell ref="B27:D27"/>
    <mergeCell ref="E27:I27"/>
    <mergeCell ref="B38:D38"/>
    <mergeCell ref="E38:I38"/>
    <mergeCell ref="I39:I40"/>
    <mergeCell ref="I41:I42"/>
    <mergeCell ref="B47:I47"/>
  </mergeCells>
  <phoneticPr fontId="2" type="noConversion"/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/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90"/>
      <c r="B1" s="183" t="s">
        <v>79</v>
      </c>
      <c r="C1" s="184"/>
      <c r="D1" s="184"/>
      <c r="E1" s="187">
        <f>IF('Trip Details (Start HERE)'!D11&gt;=1,'Trip Details (Start HERE)'!J6+1,"DO NOT USE THIS PAGE!")</f>
        <v>42804</v>
      </c>
      <c r="F1" s="187"/>
      <c r="G1" s="187"/>
      <c r="H1" s="187"/>
      <c r="I1" s="188"/>
      <c r="K1" s="89"/>
    </row>
    <row r="2" spans="1:11" ht="17" thickBot="1" x14ac:dyDescent="0.25">
      <c r="A2" s="86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8" customHeight="1" thickBo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2'!$J$7,IF('Trip Details (Start HERE)'!$D$35="Regular Dining Plan",'Day 2'!J9,IF('Trip Details (Start HERE)'!$D$35="Deluxe Dining Plan",'Day 2'!J11,ERROR)))</f>
        <v>0</v>
      </c>
      <c r="K13" s="61"/>
    </row>
    <row r="14" spans="1:11" x14ac:dyDescent="0.2">
      <c r="A14" s="61"/>
      <c r="B14" s="61"/>
      <c r="C14" s="61"/>
      <c r="D14" s="61"/>
      <c r="E14" s="61"/>
      <c r="F14" s="61"/>
      <c r="G14" s="61"/>
      <c r="H14" s="61"/>
      <c r="I14" s="62"/>
      <c r="K14" s="61"/>
    </row>
    <row r="15" spans="1:11" ht="17" thickBot="1" x14ac:dyDescent="0.25">
      <c r="A15" s="61"/>
      <c r="B15" s="61"/>
      <c r="C15" s="61"/>
      <c r="D15" s="61"/>
      <c r="E15" s="61"/>
      <c r="F15" s="61"/>
      <c r="G15" s="61"/>
      <c r="H15" s="61"/>
      <c r="I15" s="61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2'!$J$7,IF('Trip Details (Start HERE)'!$D$35="Regular Dining Plan",'Day 2'!J20,IF('Trip Details (Start HERE)'!$D$35="Deluxe Dining Plan",'Day 2'!J22,ERROR)))</f>
        <v>0</v>
      </c>
      <c r="K24" s="61"/>
    </row>
    <row r="25" spans="1:11" x14ac:dyDescent="0.2">
      <c r="A25" s="61"/>
      <c r="B25" s="61"/>
      <c r="C25" s="61"/>
      <c r="D25" s="61"/>
      <c r="E25" s="61"/>
      <c r="F25" s="61"/>
      <c r="G25" s="61"/>
      <c r="H25" s="61"/>
      <c r="I25" s="61"/>
      <c r="K25" s="61"/>
    </row>
    <row r="26" spans="1:11" ht="17" thickBot="1" x14ac:dyDescent="0.25">
      <c r="A26" s="61"/>
      <c r="B26" s="61"/>
      <c r="C26" s="61"/>
      <c r="D26" s="61"/>
      <c r="E26" s="61"/>
      <c r="F26" s="61"/>
      <c r="G26" s="61"/>
      <c r="H26" s="61"/>
      <c r="I26" s="61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2'!$J$7,IF('Trip Details (Start HERE)'!$D$35="Regular Dining Plan",'Day 2'!J31,IF('Trip Details (Start HERE)'!$D$35="Deluxe Dining Plan",'Day 2'!J33,ERROR)))</f>
        <v>0</v>
      </c>
      <c r="K35" s="61"/>
    </row>
    <row r="36" spans="1:11" x14ac:dyDescent="0.2">
      <c r="A36" s="61"/>
      <c r="B36" s="61"/>
      <c r="C36" s="61"/>
      <c r="D36" s="61"/>
      <c r="E36" s="61"/>
      <c r="F36" s="61"/>
      <c r="G36" s="61"/>
      <c r="H36" s="61"/>
      <c r="I36" s="61"/>
      <c r="K36" s="61"/>
    </row>
    <row r="37" spans="1:11" ht="17" thickBot="1" x14ac:dyDescent="0.25">
      <c r="A37" s="61"/>
      <c r="B37" s="61"/>
      <c r="C37" s="61"/>
      <c r="D37" s="61"/>
      <c r="E37" s="61"/>
      <c r="F37" s="61"/>
      <c r="G37" s="61"/>
      <c r="H37" s="61"/>
      <c r="I37" s="61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HERE)'!$D$11&gt;=2,J49+'Trip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4">
    <mergeCell ref="B47:I47"/>
    <mergeCell ref="B50:I50"/>
    <mergeCell ref="B27:D27"/>
    <mergeCell ref="E27:I27"/>
    <mergeCell ref="B38:D38"/>
    <mergeCell ref="E38:I38"/>
    <mergeCell ref="I39:I40"/>
    <mergeCell ref="I41:I42"/>
    <mergeCell ref="B1:D2"/>
    <mergeCell ref="E1:I2"/>
    <mergeCell ref="B5:D5"/>
    <mergeCell ref="E5:I5"/>
    <mergeCell ref="B16:D16"/>
    <mergeCell ref="E16:I16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K1" sqref="K1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90"/>
      <c r="B1" s="183" t="s">
        <v>80</v>
      </c>
      <c r="C1" s="184"/>
      <c r="D1" s="184"/>
      <c r="E1" s="187" t="str">
        <f>IF('Trip Details (Start HERE)'!D11&gt;=2,'Trip Details (Start HERE)'!J6+2,"DO NOT USE THIS PAGE!")</f>
        <v>DO NOT USE THIS PAGE!</v>
      </c>
      <c r="F1" s="187"/>
      <c r="G1" s="187"/>
      <c r="H1" s="187"/>
      <c r="I1" s="188"/>
      <c r="K1" s="89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3'!$J$7,IF('Trip Details (Start HERE)'!$D$35="Regular Dining Plan",'Day 3'!J9,IF('Trip Details (Start HERE)'!$D$35="Deluxe Dining Plan",'Day 3'!J11,ERROR)))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3'!$J$7,IF('Trip Details (Start HERE)'!$D$35="Regular Dining Plan",'Day 3'!J20,IF('Trip Details (Start HERE)'!$D$35="Deluxe Dining Plan",'Day 3'!J22,ERROR)))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3'!$J$7,IF('Trip Details (Start HERE)'!$D$35="Regular Dining Plan",'Day 3'!J31,IF('Trip Details (Start HERE)'!$D$35="Deluxe Dining Plan",'Day 3'!J33,ERROR)))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HERE)'!$D$11&gt;=3,J49+'Trip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47:I47"/>
    <mergeCell ref="B50:I50"/>
    <mergeCell ref="B3:I4"/>
    <mergeCell ref="B14:I15"/>
    <mergeCell ref="B25:I26"/>
    <mergeCell ref="B36:I37"/>
    <mergeCell ref="B27:D27"/>
    <mergeCell ref="E27:I27"/>
    <mergeCell ref="B38:D38"/>
    <mergeCell ref="E38:I38"/>
    <mergeCell ref="I39:I40"/>
    <mergeCell ref="I41:I42"/>
    <mergeCell ref="B1:D2"/>
    <mergeCell ref="E1:I2"/>
    <mergeCell ref="B5:D5"/>
    <mergeCell ref="E5:I5"/>
    <mergeCell ref="B16:D16"/>
    <mergeCell ref="E16:I16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E5" sqref="E5:I5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90"/>
      <c r="B1" s="183" t="s">
        <v>81</v>
      </c>
      <c r="C1" s="184"/>
      <c r="D1" s="184"/>
      <c r="E1" s="187" t="str">
        <f>IF('Trip Details (Start HERE)'!D11&gt;=3,'Trip Details (Start HERE)'!J6+3,"DO NOT USE THIS PAGE!")</f>
        <v>DO NOT USE THIS PAGE!</v>
      </c>
      <c r="F1" s="187"/>
      <c r="G1" s="187"/>
      <c r="H1" s="187"/>
      <c r="I1" s="188"/>
      <c r="K1" s="87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4'!$J$7,IF('Trip Details (Start HERE)'!$D$35="Regular Dining Plan",'Day 4'!J9,IF('Trip Details (Start HERE)'!$D$35="Deluxe Dining Plan",'Day 4'!J11,ERROR)))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88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4'!$J$7,IF('Trip Details (Start HERE)'!$D$35="Regular Dining Plan",'Day 4'!J20,IF('Trip Details (Start HERE)'!$D$35="Deluxe Dining Plan",'Day 4'!J22,ERROR)))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4'!$J$7,IF('Trip Details (Start HERE)'!$D$35="Regular Dining Plan",'Day 4'!J31,IF('Trip Details (Start HERE)'!$D$35="Deluxe Dining Plan",'Day 4'!J33,ERROR)))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HERE)'!$D$11&gt;=4,J49+'Trip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K1" sqref="K1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82</v>
      </c>
      <c r="C1" s="184"/>
      <c r="D1" s="184"/>
      <c r="E1" s="187" t="str">
        <f>IF('Trip Details (Start HERE)'!D11&gt;=4,'Trip Details (Start HERE)'!J6+4,"DO NOT USE THIS PAGE!")</f>
        <v>DO NOT USE THIS PAGE!</v>
      </c>
      <c r="F1" s="187"/>
      <c r="G1" s="187"/>
      <c r="H1" s="187"/>
      <c r="I1" s="188"/>
      <c r="K1" s="89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5'!$J$7,IF('Trip Details (Start HERE)'!$D$35="Regular Dining Plan",'Day 5'!J9,IF('Trip Details (Start HERE)'!$D$35="Deluxe Dining Plan",'Day 5'!J11,ERROR)))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5'!$J$7,IF('Trip Details (Start HERE)'!$D$35="Regular Dining Plan",'Day 5'!J20,IF('Trip Details (Start HERE)'!$D$35="Deluxe Dining Plan",'Day 5'!J22,ERROR)))</f>
        <v>0</v>
      </c>
      <c r="K24" s="61"/>
    </row>
    <row r="25" spans="1:11" x14ac:dyDescent="0.2">
      <c r="A25" s="88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5'!$J$7,IF('Trip Details (Start HERE)'!$D$35="Regular Dining Plan",'Day 5'!J31,IF('Trip Details (Start HERE)'!$D$35="Deluxe Dining Plan",'Day 5'!J33,ERROR)))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HERE)'!$D$11&gt;=5,J49+'Trip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'Data Only (Hidden)'!$A$1:$A$7</xm:f>
          </x14:formula1>
          <xm:sqref>I20</xm:sqref>
        </x14:dataValidation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I29 I31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K1" sqref="K1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83</v>
      </c>
      <c r="C1" s="184"/>
      <c r="D1" s="184"/>
      <c r="E1" s="187" t="str">
        <f>IF('Trip Details (Start HERE)'!D11&gt;=5,'Trip Details (Start HERE)'!J6+5,"DO NOT USE THIS PAGE!")</f>
        <v>DO NOT USE THIS PAGE!</v>
      </c>
      <c r="F1" s="187"/>
      <c r="G1" s="187"/>
      <c r="H1" s="187"/>
      <c r="I1" s="188"/>
      <c r="K1" s="89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6'!$J$7,IF('Trip Details (Start HERE)'!$D$35="Regular Dining Plan",'Day 6'!J9,IF('Trip Details (Start HERE)'!$D$35="Deluxe Dining Plan",'Day 6'!J11,ERROR)))</f>
        <v>0</v>
      </c>
      <c r="K13" s="61"/>
    </row>
    <row r="14" spans="1:11" x14ac:dyDescent="0.2">
      <c r="A14" s="61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6'!$J$7,IF('Trip Details (Start HERE)'!$D$35="Regular Dining Plan",'Day 6'!J20,IF('Trip Details (Start HERE)'!$D$35="Deluxe Dining Plan",'Day 6'!J22,ERROR)))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6'!$J$7,IF('Trip Details (Start HERE)'!$D$35="Regular Dining Plan",'Day 6'!J31,IF('Trip Details (Start HERE)'!$D$35="Deluxe Dining Plan",'Day 6'!J33,ERROR)))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HERE)'!$D$11&gt;=6,J49+'Trip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workbookViewId="0">
      <selection activeCell="E5" sqref="E5:I5"/>
    </sheetView>
  </sheetViews>
  <sheetFormatPr baseColWidth="10" defaultRowHeight="16" x14ac:dyDescent="0.2"/>
  <cols>
    <col min="1" max="9" width="15.33203125" customWidth="1"/>
    <col min="10" max="10" width="15.33203125" hidden="1" customWidth="1"/>
    <col min="11" max="11" width="15.33203125" customWidth="1"/>
  </cols>
  <sheetData>
    <row r="1" spans="1:11" x14ac:dyDescent="0.2">
      <c r="A1" s="88"/>
      <c r="B1" s="183" t="s">
        <v>84</v>
      </c>
      <c r="C1" s="184"/>
      <c r="D1" s="184"/>
      <c r="E1" s="187" t="str">
        <f>IF('Trip Details (Start HERE)'!D11&gt;=6,'Trip Details (Start HERE)'!J6+6,"DO NOT USE THIS PAGE!")</f>
        <v>DO NOT USE THIS PAGE!</v>
      </c>
      <c r="F1" s="187"/>
      <c r="G1" s="187"/>
      <c r="H1" s="187"/>
      <c r="I1" s="188"/>
      <c r="K1" s="89"/>
    </row>
    <row r="2" spans="1:11" ht="17" thickBot="1" x14ac:dyDescent="0.25">
      <c r="A2" s="61"/>
      <c r="B2" s="185"/>
      <c r="C2" s="186"/>
      <c r="D2" s="186"/>
      <c r="E2" s="189"/>
      <c r="F2" s="189"/>
      <c r="G2" s="189"/>
      <c r="H2" s="189"/>
      <c r="I2" s="190"/>
      <c r="K2" s="61"/>
    </row>
    <row r="3" spans="1:11" x14ac:dyDescent="0.2">
      <c r="A3" s="61"/>
      <c r="B3" s="201" t="str">
        <f>IF($E$1="DO NOT USE THIS PAGE!","DO NOT USE - Adjust Check in/out Date - DO NOT USE","")</f>
        <v>DO NOT USE - Adjust Check in/out Date - DO NOT USE</v>
      </c>
      <c r="C3" s="201"/>
      <c r="D3" s="201"/>
      <c r="E3" s="201"/>
      <c r="F3" s="201"/>
      <c r="G3" s="201"/>
      <c r="H3" s="201"/>
      <c r="I3" s="201"/>
      <c r="J3" s="61"/>
      <c r="K3" s="61"/>
    </row>
    <row r="4" spans="1:11" ht="18" customHeight="1" thickBot="1" x14ac:dyDescent="0.25">
      <c r="A4" s="61"/>
      <c r="B4" s="202"/>
      <c r="C4" s="202"/>
      <c r="D4" s="202"/>
      <c r="E4" s="202"/>
      <c r="F4" s="202"/>
      <c r="G4" s="202"/>
      <c r="H4" s="202"/>
      <c r="I4" s="202"/>
      <c r="J4" s="61"/>
      <c r="K4" s="61"/>
    </row>
    <row r="5" spans="1:11" ht="33" customHeight="1" x14ac:dyDescent="0.4">
      <c r="A5" s="61"/>
      <c r="B5" s="191" t="s">
        <v>0</v>
      </c>
      <c r="C5" s="192"/>
      <c r="D5" s="192"/>
      <c r="E5" s="193" t="s">
        <v>58</v>
      </c>
      <c r="F5" s="193"/>
      <c r="G5" s="193"/>
      <c r="H5" s="193"/>
      <c r="I5" s="194"/>
      <c r="K5" s="61"/>
    </row>
    <row r="6" spans="1:11" x14ac:dyDescent="0.2">
      <c r="A6" s="61"/>
      <c r="B6" s="3"/>
      <c r="C6" s="16" t="str">
        <f>'Trip Details (Start HERE)'!$C$9</f>
        <v>Guest 1</v>
      </c>
      <c r="D6" s="16" t="str">
        <f>'Trip Details (Start HERE)'!$D$9</f>
        <v>Guest 2</v>
      </c>
      <c r="E6" s="16" t="str">
        <f>'Trip Details (Start HERE)'!$E$9</f>
        <v>Guest 3</v>
      </c>
      <c r="F6" s="16" t="str">
        <f>'Trip Details (Start HERE)'!$F$9</f>
        <v>Guest 4</v>
      </c>
      <c r="G6" s="16" t="str">
        <f>'Trip Details (Start HERE)'!$G$9</f>
        <v>Guest 5</v>
      </c>
      <c r="H6" s="16" t="str">
        <f>'Trip Details (Start HERE)'!$H$9</f>
        <v>Guest 6</v>
      </c>
      <c r="I6" s="52" t="s">
        <v>5</v>
      </c>
      <c r="J6" s="1" t="s">
        <v>59</v>
      </c>
      <c r="K6" s="61"/>
    </row>
    <row r="7" spans="1:11" x14ac:dyDescent="0.2">
      <c r="A7" s="61"/>
      <c r="B7" s="4" t="s">
        <v>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3">
        <v>0</v>
      </c>
      <c r="J7" s="43">
        <f>((SUM(C7:H7)+SUM(C9:H9)+SUM(C11:H11))*(('Trip Details (Start HERE)'!$D$25)+1))+F13</f>
        <v>0</v>
      </c>
      <c r="K7" s="61"/>
    </row>
    <row r="8" spans="1:11" x14ac:dyDescent="0.2">
      <c r="A8" s="61"/>
      <c r="B8" s="4" t="s">
        <v>1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52" t="s">
        <v>6</v>
      </c>
      <c r="J8" s="1" t="s">
        <v>60</v>
      </c>
      <c r="K8" s="61"/>
    </row>
    <row r="9" spans="1:11" x14ac:dyDescent="0.2">
      <c r="A9" s="61"/>
      <c r="B9" s="4" t="s">
        <v>2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3">
        <v>0</v>
      </c>
      <c r="J9" s="43">
        <f>((SUM(C7:H7)+SUM(C11:H11))*(('Trip Details (Start HERE)'!$D$25)+1))+F13</f>
        <v>0</v>
      </c>
      <c r="K9" s="61"/>
    </row>
    <row r="10" spans="1:11" x14ac:dyDescent="0.2">
      <c r="A10" s="61"/>
      <c r="B10" s="4" t="s">
        <v>3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2" t="s">
        <v>7</v>
      </c>
      <c r="J10" s="1" t="s">
        <v>48</v>
      </c>
      <c r="K10" s="61"/>
    </row>
    <row r="11" spans="1:11" ht="17" thickBot="1" x14ac:dyDescent="0.25">
      <c r="A11" s="61"/>
      <c r="B11" s="4" t="s">
        <v>4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4" t="s">
        <v>42</v>
      </c>
      <c r="J11" s="43">
        <f>(SUM(C11:I11)*(('Trip Details (Start HERE)'!$D$25)+1))+F13</f>
        <v>0</v>
      </c>
      <c r="K11" s="61"/>
    </row>
    <row r="12" spans="1:11" x14ac:dyDescent="0.2">
      <c r="A12" s="61"/>
      <c r="B12" s="44" t="s">
        <v>14</v>
      </c>
      <c r="C12" s="46" t="s">
        <v>9</v>
      </c>
      <c r="D12" s="20" t="s">
        <v>10</v>
      </c>
      <c r="E12" s="15" t="s">
        <v>62</v>
      </c>
      <c r="F12" s="16" t="s">
        <v>27</v>
      </c>
      <c r="G12" s="2"/>
      <c r="H12" s="51" t="s">
        <v>12</v>
      </c>
      <c r="I12" s="52" t="s">
        <v>8</v>
      </c>
      <c r="J12" s="42" t="s">
        <v>61</v>
      </c>
      <c r="K12" s="61"/>
    </row>
    <row r="13" spans="1:11" ht="17" thickBot="1" x14ac:dyDescent="0.25">
      <c r="A13" s="61"/>
      <c r="B13" s="45">
        <f>(SUM(C7:H11)+(SUM(C7:H11)*'Trip Details (Start HERE)'!$D$25))+F13</f>
        <v>0</v>
      </c>
      <c r="C13" s="47">
        <f>(((SUM(C7:H11))-((SUM(C7:H10))*H13))*(('Trip Details (Start HERE)'!$D$25)+1))+F13</f>
        <v>0</v>
      </c>
      <c r="D13" s="48">
        <f>IF(I11="YES",(((SUM(C7:H11)*0.8))*('Trip Details (Start HERE)'!$D$25+1)*1.18),B13)</f>
        <v>0</v>
      </c>
      <c r="E13" s="49">
        <f>IF(I9&gt;0,J7,IF(I7&gt;0,J13,B13))</f>
        <v>0</v>
      </c>
      <c r="F13" s="50">
        <f>IF(I13="YES",(SUM(C7:H11))*'Trip Details (Start HERE)'!$E$25,0)</f>
        <v>0</v>
      </c>
      <c r="G13" s="53"/>
      <c r="H13" s="85">
        <v>0</v>
      </c>
      <c r="I13" s="84" t="s">
        <v>42</v>
      </c>
      <c r="J13" s="43">
        <f>IF('Trip Details (Start HERE)'!$D$35="Quick Service Plan",'Day 7'!$J$7,IF('Trip Details (Start HERE)'!$D$35="Regular Dining Plan",'Day 7'!J9,IF('Trip Details (Start HERE)'!$D$35="Deluxe Dining Plan",'Day 7'!J11,ERROR)))</f>
        <v>0</v>
      </c>
      <c r="K13" s="61"/>
    </row>
    <row r="14" spans="1:11" x14ac:dyDescent="0.2">
      <c r="A14" s="88"/>
      <c r="B14" s="201" t="str">
        <f>IF($E$1="DO NOT USE THIS PAGE!","DO NOT USE - Adjust Check in/out Date - DO NOT USE","")</f>
        <v>DO NOT USE - Adjust Check in/out Date - DO NOT USE</v>
      </c>
      <c r="C14" s="201"/>
      <c r="D14" s="201"/>
      <c r="E14" s="201"/>
      <c r="F14" s="201"/>
      <c r="G14" s="201"/>
      <c r="H14" s="201"/>
      <c r="I14" s="201"/>
      <c r="K14" s="61"/>
    </row>
    <row r="15" spans="1:11" ht="17" thickBot="1" x14ac:dyDescent="0.25">
      <c r="A15" s="61"/>
      <c r="B15" s="202"/>
      <c r="C15" s="202"/>
      <c r="D15" s="202"/>
      <c r="E15" s="202"/>
      <c r="F15" s="202"/>
      <c r="G15" s="202"/>
      <c r="H15" s="202"/>
      <c r="I15" s="202"/>
      <c r="K15" s="61"/>
    </row>
    <row r="16" spans="1:11" ht="34" x14ac:dyDescent="0.4">
      <c r="A16" s="61"/>
      <c r="B16" s="191" t="s">
        <v>63</v>
      </c>
      <c r="C16" s="192"/>
      <c r="D16" s="192"/>
      <c r="E16" s="193" t="s">
        <v>58</v>
      </c>
      <c r="F16" s="193"/>
      <c r="G16" s="193"/>
      <c r="H16" s="193"/>
      <c r="I16" s="194"/>
      <c r="K16" s="61"/>
    </row>
    <row r="17" spans="1:11" x14ac:dyDescent="0.2">
      <c r="A17" s="61"/>
      <c r="B17" s="3"/>
      <c r="C17" s="16" t="str">
        <f>'Trip Details (Start HERE)'!$C$9</f>
        <v>Guest 1</v>
      </c>
      <c r="D17" s="16" t="str">
        <f>'Trip Details (Start HERE)'!$D$9</f>
        <v>Guest 2</v>
      </c>
      <c r="E17" s="16" t="str">
        <f>'Trip Details (Start HERE)'!$E$9</f>
        <v>Guest 3</v>
      </c>
      <c r="F17" s="16" t="str">
        <f>'Trip Details (Start HERE)'!$F$9</f>
        <v>Guest 4</v>
      </c>
      <c r="G17" s="16" t="str">
        <f>'Trip Details (Start HERE)'!$G$9</f>
        <v>Guest 5</v>
      </c>
      <c r="H17" s="16" t="str">
        <f>'Trip Details (Start HERE)'!$H$9</f>
        <v>Guest 6</v>
      </c>
      <c r="I17" s="52" t="s">
        <v>5</v>
      </c>
      <c r="J17" s="1" t="s">
        <v>59</v>
      </c>
      <c r="K17" s="61"/>
    </row>
    <row r="18" spans="1:11" x14ac:dyDescent="0.2">
      <c r="A18" s="61"/>
      <c r="B18" s="4" t="s">
        <v>13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3">
        <v>0</v>
      </c>
      <c r="J18" s="43">
        <f>((SUM(C18:H18)+SUM(C20:H20)+SUM(C22:H22))*(('Trip Details (Start HERE)'!$D$25)+1))+F24</f>
        <v>0</v>
      </c>
      <c r="K18" s="61"/>
    </row>
    <row r="19" spans="1:11" x14ac:dyDescent="0.2">
      <c r="A19" s="61"/>
      <c r="B19" s="4" t="s">
        <v>1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2" t="s">
        <v>6</v>
      </c>
      <c r="J19" s="1" t="s">
        <v>60</v>
      </c>
      <c r="K19" s="61"/>
    </row>
    <row r="20" spans="1:11" x14ac:dyDescent="0.2">
      <c r="A20" s="61"/>
      <c r="B20" s="4" t="s">
        <v>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3">
        <v>0</v>
      </c>
      <c r="J20" s="43">
        <f>((SUM(C18:H18)+SUM(C22:H22))*(('Trip Details (Start HERE)'!$D$25)+1))+F24</f>
        <v>0</v>
      </c>
      <c r="K20" s="61"/>
    </row>
    <row r="21" spans="1:11" x14ac:dyDescent="0.2">
      <c r="A21" s="61"/>
      <c r="B21" s="4" t="s">
        <v>3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2" t="s">
        <v>7</v>
      </c>
      <c r="J21" s="1" t="s">
        <v>48</v>
      </c>
      <c r="K21" s="61"/>
    </row>
    <row r="22" spans="1:11" ht="17" thickBot="1" x14ac:dyDescent="0.25">
      <c r="A22" s="61"/>
      <c r="B22" s="4" t="s">
        <v>4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4" t="s">
        <v>42</v>
      </c>
      <c r="J22" s="43">
        <f>(SUM(C22:I22)*(('Trip Details (Start HERE)'!$D$25)+1))+F24</f>
        <v>0</v>
      </c>
      <c r="K22" s="61"/>
    </row>
    <row r="23" spans="1:11" x14ac:dyDescent="0.2">
      <c r="A23" s="61"/>
      <c r="B23" s="44" t="s">
        <v>14</v>
      </c>
      <c r="C23" s="46" t="s">
        <v>9</v>
      </c>
      <c r="D23" s="20" t="s">
        <v>10</v>
      </c>
      <c r="E23" s="15" t="s">
        <v>62</v>
      </c>
      <c r="F23" s="16" t="s">
        <v>27</v>
      </c>
      <c r="G23" s="2"/>
      <c r="H23" s="51" t="s">
        <v>12</v>
      </c>
      <c r="I23" s="52" t="s">
        <v>8</v>
      </c>
      <c r="J23" s="42" t="s">
        <v>61</v>
      </c>
      <c r="K23" s="61"/>
    </row>
    <row r="24" spans="1:11" ht="17" thickBot="1" x14ac:dyDescent="0.25">
      <c r="A24" s="61"/>
      <c r="B24" s="45">
        <f>(SUM(C18:H22)+(SUM(C18:H22)*'Trip Details (Start HERE)'!$D$25))+F24</f>
        <v>0</v>
      </c>
      <c r="C24" s="47">
        <f>(((SUM(C18:H22))-((SUM(C18:H21))*H24))*(('Trip Details (Start HERE)'!$D$25)+1))+F24</f>
        <v>0</v>
      </c>
      <c r="D24" s="48">
        <f>IF(I22="YES",(((SUM(C18:H22)*0.8))*('Trip Details (Start HERE)'!$D$25+1)*1.18),B24)</f>
        <v>0</v>
      </c>
      <c r="E24" s="49">
        <f>IF(I20&gt;0,J18,IF(I18&gt;0,J24,B24))</f>
        <v>0</v>
      </c>
      <c r="F24" s="50">
        <f>IF(I24="YES",(SUM(C18:H22))*'Trip Details (Start HERE)'!$E$25,0)</f>
        <v>0</v>
      </c>
      <c r="G24" s="53"/>
      <c r="H24" s="85">
        <v>0</v>
      </c>
      <c r="I24" s="84" t="s">
        <v>42</v>
      </c>
      <c r="J24" s="43">
        <f>IF('Trip Details (Start HERE)'!$D$35="Quick Service Plan",'Day 7'!$J$7,IF('Trip Details (Start HERE)'!$D$35="Regular Dining Plan",'Day 7'!J20,IF('Trip Details (Start HERE)'!$D$35="Deluxe Dining Plan",'Day 7'!J22,ERROR)))</f>
        <v>0</v>
      </c>
      <c r="K24" s="61"/>
    </row>
    <row r="25" spans="1:11" x14ac:dyDescent="0.2">
      <c r="A25" s="61"/>
      <c r="B25" s="201" t="str">
        <f>IF($E$1="DO NOT USE THIS PAGE!","DO NOT USE - Adjust Check in/out Date - DO NOT USE","")</f>
        <v>DO NOT USE - Adjust Check in/out Date - DO NOT USE</v>
      </c>
      <c r="C25" s="201"/>
      <c r="D25" s="201"/>
      <c r="E25" s="201"/>
      <c r="F25" s="201"/>
      <c r="G25" s="201"/>
      <c r="H25" s="201"/>
      <c r="I25" s="201"/>
      <c r="K25" s="61"/>
    </row>
    <row r="26" spans="1:11" ht="17" thickBot="1" x14ac:dyDescent="0.25">
      <c r="A26" s="61"/>
      <c r="B26" s="202"/>
      <c r="C26" s="202"/>
      <c r="D26" s="202"/>
      <c r="E26" s="202"/>
      <c r="F26" s="202"/>
      <c r="G26" s="202"/>
      <c r="H26" s="202"/>
      <c r="I26" s="202"/>
      <c r="K26" s="61"/>
    </row>
    <row r="27" spans="1:11" ht="34" x14ac:dyDescent="0.4">
      <c r="A27" s="61"/>
      <c r="B27" s="191" t="s">
        <v>64</v>
      </c>
      <c r="C27" s="192"/>
      <c r="D27" s="192"/>
      <c r="E27" s="193" t="s">
        <v>58</v>
      </c>
      <c r="F27" s="193"/>
      <c r="G27" s="193"/>
      <c r="H27" s="193"/>
      <c r="I27" s="194"/>
      <c r="K27" s="61"/>
    </row>
    <row r="28" spans="1:11" x14ac:dyDescent="0.2">
      <c r="A28" s="61"/>
      <c r="B28" s="3"/>
      <c r="C28" s="16" t="str">
        <f>'Trip Details (Start HERE)'!$C$9</f>
        <v>Guest 1</v>
      </c>
      <c r="D28" s="16" t="str">
        <f>'Trip Details (Start HERE)'!$D$9</f>
        <v>Guest 2</v>
      </c>
      <c r="E28" s="16" t="str">
        <f>'Trip Details (Start HERE)'!$E$9</f>
        <v>Guest 3</v>
      </c>
      <c r="F28" s="16" t="str">
        <f>'Trip Details (Start HERE)'!$F$9</f>
        <v>Guest 4</v>
      </c>
      <c r="G28" s="16" t="str">
        <f>'Trip Details (Start HERE)'!$G$9</f>
        <v>Guest 5</v>
      </c>
      <c r="H28" s="16" t="str">
        <f>'Trip Details (Start HERE)'!$H$9</f>
        <v>Guest 6</v>
      </c>
      <c r="I28" s="52" t="s">
        <v>5</v>
      </c>
      <c r="J28" s="1" t="s">
        <v>59</v>
      </c>
      <c r="K28" s="61"/>
    </row>
    <row r="29" spans="1:11" x14ac:dyDescent="0.2">
      <c r="A29" s="61"/>
      <c r="B29" s="4" t="s">
        <v>13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3">
        <v>0</v>
      </c>
      <c r="J29" s="43">
        <f>((SUM(C29:H29)+SUM(C31:H31)+SUM(C33:H33))*(('Trip Details (Start HERE)'!$D$25)+1))+F35</f>
        <v>0</v>
      </c>
      <c r="K29" s="61"/>
    </row>
    <row r="30" spans="1:11" x14ac:dyDescent="0.2">
      <c r="A30" s="61"/>
      <c r="B30" s="4" t="s">
        <v>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2" t="s">
        <v>6</v>
      </c>
      <c r="J30" s="1" t="s">
        <v>60</v>
      </c>
      <c r="K30" s="61"/>
    </row>
    <row r="31" spans="1:11" x14ac:dyDescent="0.2">
      <c r="A31" s="61"/>
      <c r="B31" s="4" t="s">
        <v>2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3">
        <v>0</v>
      </c>
      <c r="J31" s="43">
        <f>((SUM(C29:H29)+SUM(C33:H33))*(('Trip Details (Start HERE)'!$D$25)+1))+F35</f>
        <v>0</v>
      </c>
      <c r="K31" s="61"/>
    </row>
    <row r="32" spans="1:11" x14ac:dyDescent="0.2">
      <c r="A32" s="61"/>
      <c r="B32" s="4" t="s">
        <v>3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2" t="s">
        <v>7</v>
      </c>
      <c r="J32" s="1" t="s">
        <v>48</v>
      </c>
      <c r="K32" s="61"/>
    </row>
    <row r="33" spans="1:11" ht="17" thickBot="1" x14ac:dyDescent="0.25">
      <c r="A33" s="61"/>
      <c r="B33" s="4" t="s">
        <v>4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4" t="s">
        <v>42</v>
      </c>
      <c r="J33" s="43">
        <f>(SUM(C33:I33)*(('Trip Details (Start HERE)'!$D$25)+1))+F35</f>
        <v>0</v>
      </c>
      <c r="K33" s="61"/>
    </row>
    <row r="34" spans="1:11" x14ac:dyDescent="0.2">
      <c r="A34" s="61"/>
      <c r="B34" s="44" t="s">
        <v>14</v>
      </c>
      <c r="C34" s="46" t="s">
        <v>9</v>
      </c>
      <c r="D34" s="20" t="s">
        <v>10</v>
      </c>
      <c r="E34" s="15" t="s">
        <v>62</v>
      </c>
      <c r="F34" s="16" t="s">
        <v>27</v>
      </c>
      <c r="G34" s="2"/>
      <c r="H34" s="51" t="s">
        <v>12</v>
      </c>
      <c r="I34" s="52" t="s">
        <v>8</v>
      </c>
      <c r="J34" s="42" t="s">
        <v>61</v>
      </c>
      <c r="K34" s="61"/>
    </row>
    <row r="35" spans="1:11" ht="17" thickBot="1" x14ac:dyDescent="0.25">
      <c r="A35" s="61"/>
      <c r="B35" s="45">
        <f>(SUM(C29:H33)+(SUM(C29:H33)*'Trip Details (Start HERE)'!$D$25))+F35</f>
        <v>0</v>
      </c>
      <c r="C35" s="47">
        <f>(((SUM(C29:H33))-((SUM(C29:H32))*H35))*(('Trip Details (Start HERE)'!$D$25)+1))+F35</f>
        <v>0</v>
      </c>
      <c r="D35" s="48">
        <f>IF(I33="YES",(((SUM(C29:H33)*0.8))*('Trip Details (Start HERE)'!$D$25+1)*1.18),B35)</f>
        <v>0</v>
      </c>
      <c r="E35" s="49">
        <f>IF(I31&gt;0,J29,IF(I29&gt;0,J35,B35))</f>
        <v>0</v>
      </c>
      <c r="F35" s="50">
        <f>IF(I35="YES",(SUM(C29:H33))*'Trip Details (Start HERE)'!$E$25,0)</f>
        <v>0</v>
      </c>
      <c r="G35" s="53"/>
      <c r="H35" s="85">
        <v>0</v>
      </c>
      <c r="I35" s="84" t="s">
        <v>42</v>
      </c>
      <c r="J35" s="43">
        <f>IF('Trip Details (Start HERE)'!$D$35="Quick Service Plan",'Day 7'!$J$7,IF('Trip Details (Start HERE)'!$D$35="Regular Dining Plan",'Day 7'!J31,IF('Trip Details (Start HERE)'!$D$35="Deluxe Dining Plan",'Day 7'!J33,ERROR)))</f>
        <v>0</v>
      </c>
      <c r="K35" s="61"/>
    </row>
    <row r="36" spans="1:11" x14ac:dyDescent="0.2">
      <c r="A36" s="61"/>
      <c r="B36" s="201" t="str">
        <f>IF($E$1="DO NOT USE THIS PAGE!","DO NOT USE - Adjust Check in/out Date - DO NOT USE","")</f>
        <v>DO NOT USE - Adjust Check in/out Date - DO NOT USE</v>
      </c>
      <c r="C36" s="201"/>
      <c r="D36" s="201"/>
      <c r="E36" s="201"/>
      <c r="F36" s="201"/>
      <c r="G36" s="201"/>
      <c r="H36" s="201"/>
      <c r="I36" s="201"/>
      <c r="K36" s="61"/>
    </row>
    <row r="37" spans="1:11" ht="17" thickBot="1" x14ac:dyDescent="0.25">
      <c r="A37" s="61"/>
      <c r="B37" s="202"/>
      <c r="C37" s="202"/>
      <c r="D37" s="202"/>
      <c r="E37" s="202"/>
      <c r="F37" s="202"/>
      <c r="G37" s="202"/>
      <c r="H37" s="202"/>
      <c r="I37" s="202"/>
      <c r="K37" s="61"/>
    </row>
    <row r="38" spans="1:11" ht="34" customHeight="1" x14ac:dyDescent="0.4">
      <c r="A38" s="61"/>
      <c r="B38" s="191" t="s">
        <v>65</v>
      </c>
      <c r="C38" s="192"/>
      <c r="D38" s="192"/>
      <c r="E38" s="195"/>
      <c r="F38" s="195"/>
      <c r="G38" s="195"/>
      <c r="H38" s="195"/>
      <c r="I38" s="196"/>
      <c r="K38" s="61"/>
    </row>
    <row r="39" spans="1:11" x14ac:dyDescent="0.2">
      <c r="A39" s="61"/>
      <c r="B39" s="3"/>
      <c r="C39" s="16" t="str">
        <f>'Trip Details (Start HERE)'!$C$9</f>
        <v>Guest 1</v>
      </c>
      <c r="D39" s="16" t="str">
        <f>'Trip Details (Start HERE)'!$D$9</f>
        <v>Guest 2</v>
      </c>
      <c r="E39" s="16" t="str">
        <f>'Trip Details (Start HERE)'!$E$9</f>
        <v>Guest 3</v>
      </c>
      <c r="F39" s="16" t="str">
        <f>'Trip Details (Start HERE)'!$F$9</f>
        <v>Guest 4</v>
      </c>
      <c r="G39" s="16" t="str">
        <f>'Trip Details (Start HERE)'!$G$9</f>
        <v>Guest 5</v>
      </c>
      <c r="H39" s="16" t="str">
        <f>'Trip Details (Start HERE)'!$H$9</f>
        <v>Guest 6</v>
      </c>
      <c r="I39" s="197" t="s">
        <v>70</v>
      </c>
      <c r="J39" s="1" t="s">
        <v>71</v>
      </c>
      <c r="K39" s="61"/>
    </row>
    <row r="40" spans="1:11" x14ac:dyDescent="0.2">
      <c r="A40" s="61"/>
      <c r="B40" s="3" t="s">
        <v>66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198"/>
      <c r="J40" s="55">
        <f>SUM(C42:H42)*('Trip Details (Start HERE)'!$D$25+1)</f>
        <v>0</v>
      </c>
      <c r="K40" s="61"/>
    </row>
    <row r="41" spans="1:11" x14ac:dyDescent="0.2">
      <c r="A41" s="61"/>
      <c r="B41" s="3" t="s">
        <v>67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199">
        <v>0</v>
      </c>
      <c r="K41" s="61"/>
    </row>
    <row r="42" spans="1:11" x14ac:dyDescent="0.2">
      <c r="A42" s="61"/>
      <c r="B42" s="3" t="s">
        <v>68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200"/>
      <c r="K42" s="61"/>
    </row>
    <row r="43" spans="1:11" x14ac:dyDescent="0.2">
      <c r="A43" s="61"/>
      <c r="B43" s="56" t="s">
        <v>69</v>
      </c>
      <c r="C43" s="54" t="s">
        <v>11</v>
      </c>
      <c r="D43" s="2"/>
      <c r="E43" s="2"/>
      <c r="F43" s="2"/>
      <c r="G43" s="2"/>
      <c r="H43" s="2"/>
      <c r="I43" s="57"/>
      <c r="K43" s="61"/>
    </row>
    <row r="44" spans="1:11" ht="17" thickBot="1" x14ac:dyDescent="0.25">
      <c r="A44" s="61"/>
      <c r="B44" s="45">
        <f>SUM(C40:H42)*('Trip Details (Start HERE)'!D25+1)</f>
        <v>0</v>
      </c>
      <c r="C44" s="49">
        <f>IF(I41&gt;0,J40,B44)</f>
        <v>0</v>
      </c>
      <c r="D44" s="53"/>
      <c r="E44" s="53"/>
      <c r="F44" s="53"/>
      <c r="G44" s="53"/>
      <c r="H44" s="53"/>
      <c r="I44" s="58"/>
      <c r="K44" s="61"/>
    </row>
    <row r="45" spans="1:11" x14ac:dyDescent="0.2">
      <c r="A45" s="61"/>
      <c r="B45" s="61"/>
      <c r="C45" s="61"/>
      <c r="D45" s="61"/>
      <c r="E45" s="61"/>
      <c r="F45" s="61"/>
      <c r="G45" s="61"/>
      <c r="H45" s="61"/>
      <c r="I45" s="61"/>
      <c r="K45" s="61"/>
    </row>
    <row r="46" spans="1:11" ht="17" thickBot="1" x14ac:dyDescent="0.25">
      <c r="A46" s="61"/>
      <c r="B46" s="61"/>
      <c r="C46" s="61"/>
      <c r="D46" s="61"/>
      <c r="E46" s="61"/>
      <c r="F46" s="61"/>
      <c r="G46" s="61"/>
      <c r="H46" s="61"/>
      <c r="I46" s="61"/>
      <c r="K46" s="61"/>
    </row>
    <row r="47" spans="1:11" ht="34" customHeight="1" x14ac:dyDescent="0.2">
      <c r="A47" s="61"/>
      <c r="B47" s="92" t="s">
        <v>72</v>
      </c>
      <c r="C47" s="93"/>
      <c r="D47" s="93"/>
      <c r="E47" s="93"/>
      <c r="F47" s="93"/>
      <c r="G47" s="93"/>
      <c r="H47" s="93"/>
      <c r="I47" s="94"/>
      <c r="K47" s="61"/>
    </row>
    <row r="48" spans="1:11" ht="20" customHeight="1" x14ac:dyDescent="0.2">
      <c r="A48" s="61"/>
      <c r="B48" s="56" t="s">
        <v>69</v>
      </c>
      <c r="C48" s="63" t="s">
        <v>9</v>
      </c>
      <c r="D48" s="64" t="s">
        <v>10</v>
      </c>
      <c r="E48" s="54" t="s">
        <v>11</v>
      </c>
      <c r="F48" s="34"/>
      <c r="G48" s="54" t="s">
        <v>73</v>
      </c>
      <c r="H48" s="54" t="s">
        <v>34</v>
      </c>
      <c r="I48" s="69" t="s">
        <v>55</v>
      </c>
      <c r="J48" s="60" t="s">
        <v>11</v>
      </c>
      <c r="K48" s="61"/>
    </row>
    <row r="49" spans="1:11" ht="24" customHeight="1" x14ac:dyDescent="0.2">
      <c r="A49" s="61"/>
      <c r="B49" s="70">
        <f>SUM(B44,B35,B24,B13)</f>
        <v>0</v>
      </c>
      <c r="C49" s="65">
        <f>SUM(B44,C35,C24,C13)</f>
        <v>0</v>
      </c>
      <c r="D49" s="66">
        <f>SUM(B44,D35,D24,D13)</f>
        <v>0</v>
      </c>
      <c r="E49" s="73">
        <f>IF('Trip Details (Start HERE)'!$D$11&gt;=7,J49+'Trip Details (Start HERE)'!E39:F39,J49)</f>
        <v>0</v>
      </c>
      <c r="F49" s="34"/>
      <c r="G49" s="68">
        <f>SUM(I9,I20,I31)</f>
        <v>0</v>
      </c>
      <c r="H49" s="68">
        <f>SUM(I29,I18,I7)</f>
        <v>0</v>
      </c>
      <c r="I49" s="71">
        <f>I41</f>
        <v>0</v>
      </c>
      <c r="J49" s="59">
        <f>SUM(C44,E35,E24,E13)</f>
        <v>0</v>
      </c>
      <c r="K49" s="61"/>
    </row>
    <row r="50" spans="1:11" ht="17" thickBot="1" x14ac:dyDescent="0.25">
      <c r="A50" s="61"/>
      <c r="B50" s="180" t="s">
        <v>76</v>
      </c>
      <c r="C50" s="181"/>
      <c r="D50" s="181"/>
      <c r="E50" s="181"/>
      <c r="F50" s="181"/>
      <c r="G50" s="181"/>
      <c r="H50" s="181"/>
      <c r="I50" s="182"/>
      <c r="K50" s="61"/>
    </row>
    <row r="51" spans="1:11" x14ac:dyDescent="0.2">
      <c r="A51" s="61"/>
      <c r="B51" s="61"/>
      <c r="C51" s="61"/>
      <c r="D51" s="61"/>
      <c r="E51" s="61"/>
      <c r="F51" s="61"/>
      <c r="G51" s="61"/>
      <c r="H51" s="61"/>
      <c r="I51" s="61"/>
      <c r="K51" s="61"/>
    </row>
    <row r="52" spans="1:11" x14ac:dyDescent="0.2">
      <c r="A52" s="61"/>
      <c r="B52" s="61"/>
      <c r="C52" s="61"/>
      <c r="D52" s="61"/>
      <c r="E52" s="61"/>
      <c r="F52" s="61"/>
      <c r="G52" s="61"/>
      <c r="H52" s="61"/>
      <c r="I52" s="61"/>
      <c r="K52" s="61"/>
    </row>
    <row r="53" spans="1:11" x14ac:dyDescent="0.2">
      <c r="A53" s="61"/>
      <c r="B53" s="61"/>
      <c r="C53" s="61"/>
      <c r="D53" s="61"/>
      <c r="E53" s="61"/>
      <c r="F53" s="61"/>
      <c r="G53" s="61"/>
      <c r="H53" s="61"/>
      <c r="I53" s="61"/>
      <c r="K53" s="61"/>
    </row>
    <row r="54" spans="1:1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</sheetData>
  <sheetProtection password="93D2" sheet="1" objects="1" scenarios="1" selectLockedCells="1"/>
  <mergeCells count="18">
    <mergeCell ref="B50:I50"/>
    <mergeCell ref="B16:D16"/>
    <mergeCell ref="E16:I16"/>
    <mergeCell ref="B25:I26"/>
    <mergeCell ref="B27:D27"/>
    <mergeCell ref="E27:I27"/>
    <mergeCell ref="B36:I37"/>
    <mergeCell ref="B38:D38"/>
    <mergeCell ref="E38:I38"/>
    <mergeCell ref="I39:I40"/>
    <mergeCell ref="I41:I42"/>
    <mergeCell ref="B47:I47"/>
    <mergeCell ref="B14:I15"/>
    <mergeCell ref="B1:D2"/>
    <mergeCell ref="E1:I2"/>
    <mergeCell ref="B3:I4"/>
    <mergeCell ref="B5:D5"/>
    <mergeCell ref="E5:I5"/>
  </mergeCells>
  <dataValidations count="1">
    <dataValidation allowBlank="1" showInputMessage="1" showErrorMessage="1" promptTitle="Discount Amount" prompt="This will take X% off all but the Premium Drinks." sqref="H13 H24 H35"/>
  </dataValidation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?" prompt="Should a tip be included in this meal? Tip % can be adjusted via Trip Details Menu.">
          <x14:formula1>
            <xm:f>'Data Only (Hidden)'!$B$1:$B$2</xm:f>
          </x14:formula1>
          <xm:sqref>I13 I24 I35</xm:sqref>
        </x14:dataValidation>
        <x14:dataValidation type="list" allowBlank="1" showInputMessage="1" showErrorMessage="1" promptTitle="T.I.W.?" prompt="Does this location accept T.I.W.?">
          <x14:formula1>
            <xm:f>'Data Only (Hidden)'!$B$1:$B$2</xm:f>
          </x14:formula1>
          <xm:sqref>I11 I22 I33</xm:sqref>
        </x14:dataValidation>
        <x14:dataValidation type="list" allowBlank="1" showInputMessage="1" showErrorMessage="1" promptTitle="Snacks." prompt="To get the correct costs for the trip, this number should always be the amount of guests X 2 until you use up all your credits.">
          <x14:formula1>
            <xm:f>'Data Only (Hidden)'!$A$1:$A$13</xm:f>
          </x14:formula1>
          <xm:sqref>I41:I42</xm:sqref>
        </x14:dataValidation>
        <x14:dataValidation type="list" allowBlank="1" showInputMessage="1" showErrorMessage="1">
          <x14:formula1>
            <xm:f>'Data Only (Hidden)'!$A$1:$A$13</xm:f>
          </x14:formula1>
          <xm:sqref>I7 I9 I18 I20 I29 I31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Data Only (Hidden)</vt:lpstr>
      <vt:lpstr>Trip Details (Start HERE)</vt:lpstr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Day 11</vt:lpstr>
      <vt:lpstr>Day 12</vt:lpstr>
      <vt:lpstr>Day 13</vt:lpstr>
      <vt:lpstr>Day 14</vt:lpstr>
      <vt:lpstr>Day 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2017-01-19T14:18:53Z</dcterms:created>
  <dcterms:modified xsi:type="dcterms:W3CDTF">2017-01-24T03:43:07Z</dcterms:modified>
</cp:coreProperties>
</file>